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walloniegov-my.sharepoint.com/personal/damien_vandendriessche_spw_wallonie_be/Documents/Bureau/RCNSM/LABELISATION LHF/"/>
    </mc:Choice>
  </mc:AlternateContent>
  <xr:revisionPtr revIDLastSave="0" documentId="8_{35DD1C44-E06F-4702-B0E6-7A372C59A506}" xr6:coauthVersionLast="47" xr6:coauthVersionMax="47" xr10:uidLastSave="{00000000-0000-0000-0000-000000000000}"/>
  <bookViews>
    <workbookView xWindow="-107" yWindow="-107" windowWidth="20847" windowHeight="11111" activeTab="1" xr2:uid="{00000000-000D-0000-FFFF-FFFF00000000}"/>
  </bookViews>
  <sheets>
    <sheet name="Mode demploi" sheetId="1" r:id="rId1"/>
    <sheet name="Membres 2024" sheetId="2" r:id="rId2"/>
    <sheet name="Compte" sheetId="3" r:id="rId3"/>
    <sheet name="Demandes admission" sheetId="4" state="hidden" r:id="rId4"/>
  </sheets>
  <definedNames>
    <definedName name="_xlnm._FilterDatabase" localSheetId="2" hidden="1">Compte!$A$1:$L$398</definedName>
    <definedName name="_xlnm._FilterDatabase" localSheetId="1" hidden="1">'Membres 2024'!$A$4:$AS$493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aSN4Xe+4K4l0HVhLaz4IvmT2ciEX0pG25mrLW7zubLA="/>
    </ext>
  </extLst>
</workbook>
</file>

<file path=xl/calcChain.xml><?xml version="1.0" encoding="utf-8"?>
<calcChain xmlns="http://schemas.openxmlformats.org/spreadsheetml/2006/main">
  <c r="AM376" i="2" l="1"/>
  <c r="AM148" i="2"/>
  <c r="AM130" i="2"/>
  <c r="AM147" i="2"/>
  <c r="AJ456" i="2"/>
  <c r="AB456" i="2"/>
  <c r="M456" i="2"/>
  <c r="D456" i="2"/>
  <c r="A456" i="2"/>
  <c r="AJ440" i="2"/>
  <c r="AB440" i="2"/>
  <c r="M440" i="2"/>
  <c r="D440" i="2"/>
  <c r="A440" i="2"/>
  <c r="AJ167" i="2"/>
  <c r="AB167" i="2"/>
  <c r="M167" i="2"/>
  <c r="D167" i="2"/>
  <c r="A167" i="2"/>
  <c r="AJ54" i="2"/>
  <c r="AB54" i="2"/>
  <c r="M54" i="2"/>
  <c r="D54" i="2"/>
  <c r="A54" i="2"/>
  <c r="AJ461" i="2"/>
  <c r="AB461" i="2"/>
  <c r="M461" i="2"/>
  <c r="D461" i="2"/>
  <c r="A461" i="2"/>
  <c r="AJ327" i="2"/>
  <c r="AB327" i="2"/>
  <c r="M327" i="2"/>
  <c r="D327" i="2"/>
  <c r="A327" i="2"/>
  <c r="AJ487" i="2"/>
  <c r="AB487" i="2"/>
  <c r="M487" i="2"/>
  <c r="D487" i="2"/>
  <c r="A487" i="2"/>
  <c r="AJ45" i="2"/>
  <c r="AB45" i="2"/>
  <c r="M45" i="2"/>
  <c r="D45" i="2"/>
  <c r="A45" i="2"/>
  <c r="AJ118" i="2"/>
  <c r="AB118" i="2"/>
  <c r="M118" i="2"/>
  <c r="D118" i="2"/>
  <c r="A118" i="2"/>
  <c r="AJ287" i="2"/>
  <c r="AB287" i="2"/>
  <c r="M287" i="2"/>
  <c r="A287" i="2"/>
  <c r="AJ286" i="2"/>
  <c r="AB286" i="2"/>
  <c r="M286" i="2"/>
  <c r="A286" i="2"/>
  <c r="AJ352" i="2"/>
  <c r="AB352" i="2"/>
  <c r="M352" i="2"/>
  <c r="A352" i="2"/>
  <c r="AJ443" i="2"/>
  <c r="AB443" i="2"/>
  <c r="M443" i="2"/>
  <c r="A443" i="2"/>
  <c r="AJ442" i="2"/>
  <c r="AB442" i="2"/>
  <c r="M442" i="2"/>
  <c r="A442" i="2"/>
  <c r="AJ100" i="2"/>
  <c r="AB100" i="2"/>
  <c r="M100" i="2"/>
  <c r="A100" i="2"/>
  <c r="AJ99" i="2"/>
  <c r="AB99" i="2"/>
  <c r="M99" i="2"/>
  <c r="A99" i="2"/>
  <c r="K172" i="3"/>
  <c r="L172" i="3"/>
  <c r="K173" i="3"/>
  <c r="L173" i="3"/>
  <c r="K174" i="3"/>
  <c r="L174" i="3"/>
  <c r="K175" i="3"/>
  <c r="L175" i="3"/>
  <c r="K176" i="3"/>
  <c r="L176" i="3"/>
  <c r="K177" i="3"/>
  <c r="L177" i="3"/>
  <c r="K168" i="3"/>
  <c r="L168" i="3"/>
  <c r="K169" i="3"/>
  <c r="L169" i="3"/>
  <c r="K170" i="3"/>
  <c r="L170" i="3"/>
  <c r="K171" i="3"/>
  <c r="L171" i="3"/>
  <c r="K6" i="3"/>
  <c r="D287" i="2" s="1"/>
  <c r="L6" i="3"/>
  <c r="K5" i="3"/>
  <c r="D352" i="2" s="1"/>
  <c r="L5" i="3"/>
  <c r="K4" i="3"/>
  <c r="D442" i="2" s="1"/>
  <c r="L4" i="3"/>
  <c r="K3" i="3"/>
  <c r="D100" i="2" s="1"/>
  <c r="L3" i="3"/>
  <c r="K7" i="3"/>
  <c r="L7" i="3"/>
  <c r="A172" i="3"/>
  <c r="A173" i="3"/>
  <c r="A174" i="3"/>
  <c r="A175" i="3"/>
  <c r="A176" i="3"/>
  <c r="A177" i="3"/>
  <c r="A168" i="3"/>
  <c r="A169" i="3"/>
  <c r="A170" i="3"/>
  <c r="A171" i="3"/>
  <c r="A6" i="3"/>
  <c r="A5" i="3"/>
  <c r="AS426" i="2" s="1"/>
  <c r="A4" i="3"/>
  <c r="A3" i="3"/>
  <c r="A7" i="3"/>
  <c r="AM3" i="2"/>
  <c r="L398" i="3"/>
  <c r="K398" i="3"/>
  <c r="A398" i="3"/>
  <c r="L397" i="3"/>
  <c r="K397" i="3"/>
  <c r="A397" i="3"/>
  <c r="L396" i="3"/>
  <c r="K396" i="3"/>
  <c r="A396" i="3"/>
  <c r="L395" i="3"/>
  <c r="K395" i="3"/>
  <c r="A395" i="3"/>
  <c r="L394" i="3"/>
  <c r="K394" i="3"/>
  <c r="A394" i="3"/>
  <c r="L393" i="3"/>
  <c r="K393" i="3"/>
  <c r="A393" i="3"/>
  <c r="L392" i="3"/>
  <c r="K392" i="3"/>
  <c r="A392" i="3"/>
  <c r="L391" i="3"/>
  <c r="K391" i="3"/>
  <c r="A391" i="3"/>
  <c r="L390" i="3"/>
  <c r="K390" i="3"/>
  <c r="A390" i="3"/>
  <c r="L389" i="3"/>
  <c r="K389" i="3"/>
  <c r="A389" i="3"/>
  <c r="L388" i="3"/>
  <c r="K388" i="3"/>
  <c r="A388" i="3"/>
  <c r="L387" i="3"/>
  <c r="K387" i="3"/>
  <c r="D437" i="2" s="1"/>
  <c r="A387" i="3"/>
  <c r="L386" i="3"/>
  <c r="K386" i="3"/>
  <c r="A386" i="3"/>
  <c r="L385" i="3"/>
  <c r="K385" i="3"/>
  <c r="A385" i="3"/>
  <c r="L384" i="3"/>
  <c r="K384" i="3"/>
  <c r="D467" i="2" s="1"/>
  <c r="A384" i="3"/>
  <c r="L383" i="3"/>
  <c r="K383" i="3"/>
  <c r="A383" i="3"/>
  <c r="L382" i="3"/>
  <c r="K382" i="3"/>
  <c r="A382" i="3"/>
  <c r="L381" i="3"/>
  <c r="K381" i="3"/>
  <c r="A381" i="3"/>
  <c r="L380" i="3"/>
  <c r="K380" i="3"/>
  <c r="A380" i="3"/>
  <c r="L379" i="3"/>
  <c r="K379" i="3"/>
  <c r="A379" i="3"/>
  <c r="L378" i="3"/>
  <c r="K378" i="3"/>
  <c r="A378" i="3"/>
  <c r="L377" i="3"/>
  <c r="K377" i="3"/>
  <c r="A377" i="3"/>
  <c r="L376" i="3"/>
  <c r="K376" i="3"/>
  <c r="A376" i="3"/>
  <c r="L375" i="3"/>
  <c r="K375" i="3"/>
  <c r="A375" i="3"/>
  <c r="L374" i="3"/>
  <c r="K374" i="3"/>
  <c r="A374" i="3"/>
  <c r="L373" i="3"/>
  <c r="K373" i="3"/>
  <c r="A373" i="3"/>
  <c r="L372" i="3"/>
  <c r="K372" i="3"/>
  <c r="D97" i="2" s="1"/>
  <c r="A372" i="3"/>
  <c r="L371" i="3"/>
  <c r="K371" i="3"/>
  <c r="A371" i="3"/>
  <c r="L370" i="3"/>
  <c r="K370" i="3"/>
  <c r="A370" i="3"/>
  <c r="L369" i="3"/>
  <c r="K369" i="3"/>
  <c r="A369" i="3"/>
  <c r="L368" i="3"/>
  <c r="K368" i="3"/>
  <c r="D112" i="2" s="1"/>
  <c r="A368" i="3"/>
  <c r="L367" i="3"/>
  <c r="K367" i="3"/>
  <c r="A367" i="3"/>
  <c r="L366" i="3"/>
  <c r="K366" i="3"/>
  <c r="A366" i="3"/>
  <c r="L365" i="3"/>
  <c r="K365" i="3"/>
  <c r="A365" i="3"/>
  <c r="L364" i="3"/>
  <c r="K364" i="3"/>
  <c r="A364" i="3"/>
  <c r="L363" i="3"/>
  <c r="K363" i="3"/>
  <c r="D429" i="2" s="1"/>
  <c r="A363" i="3"/>
  <c r="L362" i="3"/>
  <c r="K362" i="3"/>
  <c r="A362" i="3"/>
  <c r="L361" i="3"/>
  <c r="K361" i="3"/>
  <c r="A361" i="3"/>
  <c r="L360" i="3"/>
  <c r="K360" i="3"/>
  <c r="D470" i="2" s="1"/>
  <c r="A360" i="3"/>
  <c r="L359" i="3"/>
  <c r="K359" i="3"/>
  <c r="D307" i="2" s="1"/>
  <c r="A359" i="3"/>
  <c r="L358" i="3"/>
  <c r="K358" i="3"/>
  <c r="A358" i="3"/>
  <c r="L357" i="3"/>
  <c r="K357" i="3"/>
  <c r="A357" i="3"/>
  <c r="L356" i="3"/>
  <c r="K356" i="3"/>
  <c r="A356" i="3"/>
  <c r="L355" i="3"/>
  <c r="K355" i="3"/>
  <c r="A355" i="3"/>
  <c r="L354" i="3"/>
  <c r="K354" i="3"/>
  <c r="A354" i="3"/>
  <c r="L353" i="3"/>
  <c r="K353" i="3"/>
  <c r="A353" i="3"/>
  <c r="L352" i="3"/>
  <c r="K352" i="3"/>
  <c r="A352" i="3"/>
  <c r="L351" i="3"/>
  <c r="K351" i="3"/>
  <c r="A351" i="3"/>
  <c r="L350" i="3"/>
  <c r="K350" i="3"/>
  <c r="A350" i="3"/>
  <c r="L349" i="3"/>
  <c r="K349" i="3"/>
  <c r="A349" i="3"/>
  <c r="L348" i="3"/>
  <c r="K348" i="3"/>
  <c r="A348" i="3"/>
  <c r="L347" i="3"/>
  <c r="K347" i="3"/>
  <c r="A347" i="3"/>
  <c r="L346" i="3"/>
  <c r="K346" i="3"/>
  <c r="A346" i="3"/>
  <c r="L345" i="3"/>
  <c r="K345" i="3"/>
  <c r="A345" i="3"/>
  <c r="L344" i="3"/>
  <c r="K344" i="3"/>
  <c r="D113" i="2" s="1"/>
  <c r="A344" i="3"/>
  <c r="L343" i="3"/>
  <c r="K343" i="3"/>
  <c r="D484" i="2" s="1"/>
  <c r="A343" i="3"/>
  <c r="L342" i="3"/>
  <c r="K342" i="3"/>
  <c r="A342" i="3"/>
  <c r="L341" i="3"/>
  <c r="K341" i="3"/>
  <c r="A341" i="3"/>
  <c r="L340" i="3"/>
  <c r="K340" i="3"/>
  <c r="D453" i="2" s="1"/>
  <c r="A340" i="3"/>
  <c r="L339" i="3"/>
  <c r="K339" i="3"/>
  <c r="A339" i="3"/>
  <c r="L338" i="3"/>
  <c r="K338" i="3"/>
  <c r="A338" i="3"/>
  <c r="L337" i="3"/>
  <c r="K337" i="3"/>
  <c r="A337" i="3"/>
  <c r="L336" i="3"/>
  <c r="K336" i="3"/>
  <c r="A336" i="3"/>
  <c r="L335" i="3"/>
  <c r="K335" i="3"/>
  <c r="D300" i="2" s="1"/>
  <c r="A335" i="3"/>
  <c r="L334" i="3"/>
  <c r="K334" i="3"/>
  <c r="A334" i="3"/>
  <c r="L333" i="3"/>
  <c r="K333" i="3"/>
  <c r="A333" i="3"/>
  <c r="L332" i="3"/>
  <c r="K332" i="3"/>
  <c r="A332" i="3"/>
  <c r="L331" i="3"/>
  <c r="K331" i="3"/>
  <c r="D399" i="2" s="1"/>
  <c r="A331" i="3"/>
  <c r="L330" i="3"/>
  <c r="K330" i="3"/>
  <c r="A330" i="3"/>
  <c r="L329" i="3"/>
  <c r="K329" i="3"/>
  <c r="A329" i="3"/>
  <c r="L328" i="3"/>
  <c r="K328" i="3"/>
  <c r="A328" i="3"/>
  <c r="L327" i="3"/>
  <c r="K327" i="3"/>
  <c r="A327" i="3"/>
  <c r="L326" i="3"/>
  <c r="K326" i="3"/>
  <c r="A326" i="3"/>
  <c r="L325" i="3"/>
  <c r="K325" i="3"/>
  <c r="A325" i="3"/>
  <c r="L324" i="3"/>
  <c r="K324" i="3"/>
  <c r="D387" i="2" s="1"/>
  <c r="A324" i="3"/>
  <c r="L323" i="3"/>
  <c r="K323" i="3"/>
  <c r="D439" i="2" s="1"/>
  <c r="A323" i="3"/>
  <c r="L322" i="3"/>
  <c r="K322" i="3"/>
  <c r="A322" i="3"/>
  <c r="L321" i="3"/>
  <c r="K321" i="3"/>
  <c r="A321" i="3"/>
  <c r="L320" i="3"/>
  <c r="K320" i="3"/>
  <c r="D183" i="2" s="1"/>
  <c r="A320" i="3"/>
  <c r="L319" i="3"/>
  <c r="K319" i="3"/>
  <c r="D412" i="2" s="1"/>
  <c r="A319" i="3"/>
  <c r="L318" i="3"/>
  <c r="K318" i="3"/>
  <c r="A318" i="3"/>
  <c r="L317" i="3"/>
  <c r="K317" i="3"/>
  <c r="A317" i="3"/>
  <c r="L316" i="3"/>
  <c r="K316" i="3"/>
  <c r="D269" i="2" s="1"/>
  <c r="A316" i="3"/>
  <c r="L315" i="3"/>
  <c r="K315" i="3"/>
  <c r="D312" i="2" s="1"/>
  <c r="A315" i="3"/>
  <c r="L314" i="3"/>
  <c r="K314" i="3"/>
  <c r="A314" i="3"/>
  <c r="L313" i="3"/>
  <c r="K313" i="3"/>
  <c r="A313" i="3"/>
  <c r="L312" i="3"/>
  <c r="K312" i="3"/>
  <c r="A312" i="3"/>
  <c r="L311" i="3"/>
  <c r="K311" i="3"/>
  <c r="D424" i="2" s="1"/>
  <c r="A311" i="3"/>
  <c r="L310" i="3"/>
  <c r="K310" i="3"/>
  <c r="A310" i="3"/>
  <c r="L309" i="3"/>
  <c r="K309" i="3"/>
  <c r="A309" i="3"/>
  <c r="L308" i="3"/>
  <c r="K308" i="3"/>
  <c r="D309" i="2" s="1"/>
  <c r="A308" i="3"/>
  <c r="L307" i="3"/>
  <c r="K307" i="3"/>
  <c r="D308" i="2" s="1"/>
  <c r="A307" i="3"/>
  <c r="L306" i="3"/>
  <c r="K306" i="3"/>
  <c r="A306" i="3"/>
  <c r="L305" i="3"/>
  <c r="K305" i="3"/>
  <c r="A305" i="3"/>
  <c r="L304" i="3"/>
  <c r="K304" i="3"/>
  <c r="D260" i="2" s="1"/>
  <c r="A304" i="3"/>
  <c r="L303" i="3"/>
  <c r="K303" i="3"/>
  <c r="A303" i="3"/>
  <c r="L302" i="3"/>
  <c r="K302" i="3"/>
  <c r="A302" i="3"/>
  <c r="L301" i="3"/>
  <c r="K301" i="3"/>
  <c r="A301" i="3"/>
  <c r="L300" i="3"/>
  <c r="K300" i="3"/>
  <c r="D481" i="2" s="1"/>
  <c r="A300" i="3"/>
  <c r="L299" i="3"/>
  <c r="K299" i="3"/>
  <c r="A299" i="3"/>
  <c r="L298" i="3"/>
  <c r="K298" i="3"/>
  <c r="A298" i="3"/>
  <c r="L297" i="3"/>
  <c r="K297" i="3"/>
  <c r="A297" i="3"/>
  <c r="L296" i="3"/>
  <c r="K296" i="3"/>
  <c r="A296" i="3"/>
  <c r="L295" i="3"/>
  <c r="K295" i="3"/>
  <c r="A295" i="3"/>
  <c r="L294" i="3"/>
  <c r="K294" i="3"/>
  <c r="A294" i="3"/>
  <c r="L293" i="3"/>
  <c r="K293" i="3"/>
  <c r="A293" i="3"/>
  <c r="L292" i="3"/>
  <c r="K292" i="3"/>
  <c r="D450" i="2" s="1"/>
  <c r="A292" i="3"/>
  <c r="L291" i="3"/>
  <c r="K291" i="3"/>
  <c r="A291" i="3"/>
  <c r="L290" i="3"/>
  <c r="K290" i="3"/>
  <c r="A290" i="3"/>
  <c r="L289" i="3"/>
  <c r="K289" i="3"/>
  <c r="A289" i="3"/>
  <c r="L288" i="3"/>
  <c r="K288" i="3"/>
  <c r="A288" i="3"/>
  <c r="L287" i="3"/>
  <c r="K287" i="3"/>
  <c r="D406" i="2" s="1"/>
  <c r="A287" i="3"/>
  <c r="L286" i="3"/>
  <c r="K286" i="3"/>
  <c r="A286" i="3"/>
  <c r="L285" i="3"/>
  <c r="K285" i="3"/>
  <c r="A285" i="3"/>
  <c r="L284" i="3"/>
  <c r="K284" i="3"/>
  <c r="D468" i="2" s="1"/>
  <c r="A284" i="3"/>
  <c r="L283" i="3"/>
  <c r="K283" i="3"/>
  <c r="A283" i="3"/>
  <c r="L282" i="3"/>
  <c r="K282" i="3"/>
  <c r="A282" i="3"/>
  <c r="L281" i="3"/>
  <c r="K281" i="3"/>
  <c r="A281" i="3"/>
  <c r="L280" i="3"/>
  <c r="K280" i="3"/>
  <c r="A280" i="3"/>
  <c r="L279" i="3"/>
  <c r="K279" i="3"/>
  <c r="A279" i="3"/>
  <c r="L278" i="3"/>
  <c r="K278" i="3"/>
  <c r="A278" i="3"/>
  <c r="L277" i="3"/>
  <c r="K277" i="3"/>
  <c r="A277" i="3"/>
  <c r="L276" i="3"/>
  <c r="K276" i="3"/>
  <c r="D205" i="2" s="1"/>
  <c r="A276" i="3"/>
  <c r="L275" i="3"/>
  <c r="K275" i="3"/>
  <c r="A275" i="3"/>
  <c r="L274" i="3"/>
  <c r="K274" i="3"/>
  <c r="A274" i="3"/>
  <c r="L273" i="3"/>
  <c r="K273" i="3"/>
  <c r="A273" i="3"/>
  <c r="L272" i="3"/>
  <c r="K272" i="3"/>
  <c r="A272" i="3"/>
  <c r="L271" i="3"/>
  <c r="K271" i="3"/>
  <c r="A271" i="3"/>
  <c r="L270" i="3"/>
  <c r="K270" i="3"/>
  <c r="A270" i="3"/>
  <c r="L269" i="3"/>
  <c r="K269" i="3"/>
  <c r="A269" i="3"/>
  <c r="L268" i="3"/>
  <c r="K268" i="3"/>
  <c r="A268" i="3"/>
  <c r="L267" i="3"/>
  <c r="K267" i="3"/>
  <c r="A267" i="3"/>
  <c r="L266" i="3"/>
  <c r="K266" i="3"/>
  <c r="A266" i="3"/>
  <c r="L265" i="3"/>
  <c r="K265" i="3"/>
  <c r="A265" i="3"/>
  <c r="L264" i="3"/>
  <c r="K264" i="3"/>
  <c r="A264" i="3"/>
  <c r="L263" i="3"/>
  <c r="K263" i="3"/>
  <c r="A263" i="3"/>
  <c r="L262" i="3"/>
  <c r="K262" i="3"/>
  <c r="A262" i="3"/>
  <c r="L261" i="3"/>
  <c r="K261" i="3"/>
  <c r="A261" i="3"/>
  <c r="L260" i="3"/>
  <c r="K260" i="3"/>
  <c r="D415" i="2" s="1"/>
  <c r="A260" i="3"/>
  <c r="L259" i="3"/>
  <c r="K259" i="3"/>
  <c r="A259" i="3"/>
  <c r="L258" i="3"/>
  <c r="K258" i="3"/>
  <c r="A258" i="3"/>
  <c r="L257" i="3"/>
  <c r="K257" i="3"/>
  <c r="A257" i="3"/>
  <c r="L256" i="3"/>
  <c r="K256" i="3"/>
  <c r="A256" i="3"/>
  <c r="L255" i="3"/>
  <c r="K255" i="3"/>
  <c r="A255" i="3"/>
  <c r="L254" i="3"/>
  <c r="K254" i="3"/>
  <c r="A254" i="3"/>
  <c r="L253" i="3"/>
  <c r="K253" i="3"/>
  <c r="A253" i="3"/>
  <c r="L252" i="3"/>
  <c r="K252" i="3"/>
  <c r="A252" i="3"/>
  <c r="L251" i="3"/>
  <c r="K251" i="3"/>
  <c r="A251" i="3"/>
  <c r="L250" i="3"/>
  <c r="K250" i="3"/>
  <c r="A250" i="3"/>
  <c r="L249" i="3"/>
  <c r="K249" i="3"/>
  <c r="A249" i="3"/>
  <c r="L248" i="3"/>
  <c r="K248" i="3"/>
  <c r="D114" i="2" s="1"/>
  <c r="A248" i="3"/>
  <c r="L247" i="3"/>
  <c r="K247" i="3"/>
  <c r="D479" i="2" s="1"/>
  <c r="A247" i="3"/>
  <c r="L246" i="3"/>
  <c r="K246" i="3"/>
  <c r="A246" i="3"/>
  <c r="L245" i="3"/>
  <c r="K245" i="3"/>
  <c r="A245" i="3"/>
  <c r="L244" i="3"/>
  <c r="K244" i="3"/>
  <c r="D366" i="2" s="1"/>
  <c r="A244" i="3"/>
  <c r="L243" i="3"/>
  <c r="K243" i="3"/>
  <c r="A243" i="3"/>
  <c r="L242" i="3"/>
  <c r="K242" i="3"/>
  <c r="A242" i="3"/>
  <c r="L241" i="3"/>
  <c r="K241" i="3"/>
  <c r="A241" i="3"/>
  <c r="L240" i="3"/>
  <c r="K240" i="3"/>
  <c r="A240" i="3"/>
  <c r="L239" i="3"/>
  <c r="K239" i="3"/>
  <c r="A239" i="3"/>
  <c r="L238" i="3"/>
  <c r="K238" i="3"/>
  <c r="A238" i="3"/>
  <c r="L237" i="3"/>
  <c r="K237" i="3"/>
  <c r="A237" i="3"/>
  <c r="L236" i="3"/>
  <c r="K236" i="3"/>
  <c r="A236" i="3"/>
  <c r="L235" i="3"/>
  <c r="K235" i="3"/>
  <c r="A235" i="3"/>
  <c r="L234" i="3"/>
  <c r="K234" i="3"/>
  <c r="A234" i="3"/>
  <c r="L233" i="3"/>
  <c r="K233" i="3"/>
  <c r="A233" i="3"/>
  <c r="L232" i="3"/>
  <c r="K232" i="3"/>
  <c r="A232" i="3"/>
  <c r="L231" i="3"/>
  <c r="K231" i="3"/>
  <c r="A231" i="3"/>
  <c r="L230" i="3"/>
  <c r="K230" i="3"/>
  <c r="A230" i="3"/>
  <c r="L229" i="3"/>
  <c r="K229" i="3"/>
  <c r="A229" i="3"/>
  <c r="L228" i="3"/>
  <c r="K228" i="3"/>
  <c r="D335" i="2" s="1"/>
  <c r="A228" i="3"/>
  <c r="L227" i="3"/>
  <c r="K227" i="3"/>
  <c r="D436" i="2" s="1"/>
  <c r="A227" i="3"/>
  <c r="L226" i="3"/>
  <c r="K226" i="3"/>
  <c r="A226" i="3"/>
  <c r="L225" i="3"/>
  <c r="K225" i="3"/>
  <c r="A225" i="3"/>
  <c r="L224" i="3"/>
  <c r="K224" i="3"/>
  <c r="D466" i="2" s="1"/>
  <c r="A224" i="3"/>
  <c r="L223" i="3"/>
  <c r="K223" i="3"/>
  <c r="A223" i="3"/>
  <c r="L222" i="3"/>
  <c r="K222" i="3"/>
  <c r="A222" i="3"/>
  <c r="L221" i="3"/>
  <c r="K221" i="3"/>
  <c r="A221" i="3"/>
  <c r="L220" i="3"/>
  <c r="K220" i="3"/>
  <c r="D271" i="2" s="1"/>
  <c r="A220" i="3"/>
  <c r="L219" i="3"/>
  <c r="K219" i="3"/>
  <c r="A219" i="3"/>
  <c r="L218" i="3"/>
  <c r="K218" i="3"/>
  <c r="A218" i="3"/>
  <c r="L217" i="3"/>
  <c r="K217" i="3"/>
  <c r="A217" i="3"/>
  <c r="L216" i="3"/>
  <c r="K216" i="3"/>
  <c r="D209" i="2" s="1"/>
  <c r="A216" i="3"/>
  <c r="L215" i="3"/>
  <c r="K215" i="3"/>
  <c r="A215" i="3"/>
  <c r="L214" i="3"/>
  <c r="K214" i="3"/>
  <c r="A214" i="3"/>
  <c r="L213" i="3"/>
  <c r="K213" i="3"/>
  <c r="A213" i="3"/>
  <c r="L212" i="3"/>
  <c r="K212" i="3"/>
  <c r="A212" i="3"/>
  <c r="L211" i="3"/>
  <c r="K211" i="3"/>
  <c r="A211" i="3"/>
  <c r="L210" i="3"/>
  <c r="K210" i="3"/>
  <c r="A210" i="3"/>
  <c r="L209" i="3"/>
  <c r="K209" i="3"/>
  <c r="A209" i="3"/>
  <c r="L208" i="3"/>
  <c r="K208" i="3"/>
  <c r="D316" i="2" s="1"/>
  <c r="A208" i="3"/>
  <c r="L207" i="3"/>
  <c r="K207" i="3"/>
  <c r="A207" i="3"/>
  <c r="L206" i="3"/>
  <c r="K206" i="3"/>
  <c r="A206" i="3"/>
  <c r="L205" i="3"/>
  <c r="K205" i="3"/>
  <c r="A205" i="3"/>
  <c r="L204" i="3"/>
  <c r="K204" i="3"/>
  <c r="A204" i="3"/>
  <c r="L203" i="3"/>
  <c r="K203" i="3"/>
  <c r="A203" i="3"/>
  <c r="L202" i="3"/>
  <c r="K202" i="3"/>
  <c r="A202" i="3"/>
  <c r="L201" i="3"/>
  <c r="K201" i="3"/>
  <c r="A201" i="3"/>
  <c r="L200" i="3"/>
  <c r="K200" i="3"/>
  <c r="A200" i="3"/>
  <c r="L199" i="3"/>
  <c r="K199" i="3"/>
  <c r="A199" i="3"/>
  <c r="L198" i="3"/>
  <c r="K198" i="3"/>
  <c r="A198" i="3"/>
  <c r="L197" i="3"/>
  <c r="K197" i="3"/>
  <c r="A197" i="3"/>
  <c r="L196" i="3"/>
  <c r="K196" i="3"/>
  <c r="A196" i="3"/>
  <c r="L195" i="3"/>
  <c r="K195" i="3"/>
  <c r="A195" i="3"/>
  <c r="L194" i="3"/>
  <c r="K194" i="3"/>
  <c r="A194" i="3"/>
  <c r="L193" i="3"/>
  <c r="K193" i="3"/>
  <c r="A193" i="3"/>
  <c r="L192" i="3"/>
  <c r="K192" i="3"/>
  <c r="A192" i="3"/>
  <c r="L191" i="3"/>
  <c r="K191" i="3"/>
  <c r="D407" i="2" s="1"/>
  <c r="A191" i="3"/>
  <c r="L190" i="3"/>
  <c r="K190" i="3"/>
  <c r="A190" i="3"/>
  <c r="L189" i="3"/>
  <c r="K189" i="3"/>
  <c r="A189" i="3"/>
  <c r="L188" i="3"/>
  <c r="K188" i="3"/>
  <c r="D451" i="2" s="1"/>
  <c r="A188" i="3"/>
  <c r="L187" i="3"/>
  <c r="K187" i="3"/>
  <c r="A187" i="3"/>
  <c r="L186" i="3"/>
  <c r="K186" i="3"/>
  <c r="A186" i="3"/>
  <c r="L185" i="3"/>
  <c r="K185" i="3"/>
  <c r="A185" i="3"/>
  <c r="L184" i="3"/>
  <c r="K184" i="3"/>
  <c r="A184" i="3"/>
  <c r="L183" i="3"/>
  <c r="K183" i="3"/>
  <c r="D465" i="2" s="1"/>
  <c r="A183" i="3"/>
  <c r="L182" i="3"/>
  <c r="K182" i="3"/>
  <c r="A182" i="3"/>
  <c r="L181" i="3"/>
  <c r="K181" i="3"/>
  <c r="A181" i="3"/>
  <c r="L180" i="3"/>
  <c r="K180" i="3"/>
  <c r="D342" i="2" s="1"/>
  <c r="A180" i="3"/>
  <c r="L179" i="3"/>
  <c r="K179" i="3"/>
  <c r="A179" i="3"/>
  <c r="L178" i="3"/>
  <c r="K178" i="3"/>
  <c r="A178" i="3"/>
  <c r="L167" i="3"/>
  <c r="K167" i="3"/>
  <c r="A167" i="3"/>
  <c r="L166" i="3"/>
  <c r="K166" i="3"/>
  <c r="A166" i="3"/>
  <c r="L165" i="3"/>
  <c r="K165" i="3"/>
  <c r="A165" i="3"/>
  <c r="L164" i="3"/>
  <c r="K164" i="3"/>
  <c r="A164" i="3"/>
  <c r="L163" i="3"/>
  <c r="K163" i="3"/>
  <c r="A163" i="3"/>
  <c r="L162" i="3"/>
  <c r="K162" i="3"/>
  <c r="D435" i="2" s="1"/>
  <c r="A162" i="3"/>
  <c r="L161" i="3"/>
  <c r="K161" i="3"/>
  <c r="A161" i="3"/>
  <c r="L160" i="3"/>
  <c r="K160" i="3"/>
  <c r="A160" i="3"/>
  <c r="L159" i="3"/>
  <c r="K159" i="3"/>
  <c r="A159" i="3"/>
  <c r="L158" i="3"/>
  <c r="K158" i="3"/>
  <c r="A158" i="3"/>
  <c r="L157" i="3"/>
  <c r="K157" i="3"/>
  <c r="A157" i="3"/>
  <c r="L156" i="3"/>
  <c r="K156" i="3"/>
  <c r="A156" i="3"/>
  <c r="L155" i="3"/>
  <c r="K155" i="3"/>
  <c r="A155" i="3"/>
  <c r="L154" i="3"/>
  <c r="K154" i="3"/>
  <c r="D365" i="2" s="1"/>
  <c r="A154" i="3"/>
  <c r="L153" i="3"/>
  <c r="K153" i="3"/>
  <c r="D364" i="2" s="1"/>
  <c r="A153" i="3"/>
  <c r="L152" i="3"/>
  <c r="K152" i="3"/>
  <c r="A152" i="3"/>
  <c r="L151" i="3"/>
  <c r="K151" i="3"/>
  <c r="A151" i="3"/>
  <c r="L150" i="3"/>
  <c r="K150" i="3"/>
  <c r="D379" i="2" s="1"/>
  <c r="A150" i="3"/>
  <c r="L149" i="3"/>
  <c r="K149" i="3"/>
  <c r="D394" i="2" s="1"/>
  <c r="A149" i="3"/>
  <c r="L148" i="3"/>
  <c r="K148" i="3"/>
  <c r="A148" i="3"/>
  <c r="L147" i="3"/>
  <c r="K147" i="3"/>
  <c r="A147" i="3"/>
  <c r="L146" i="3"/>
  <c r="K146" i="3"/>
  <c r="A146" i="3"/>
  <c r="L145" i="3"/>
  <c r="K145" i="3"/>
  <c r="A145" i="3"/>
  <c r="L144" i="3"/>
  <c r="K144" i="3"/>
  <c r="A144" i="3"/>
  <c r="L143" i="3"/>
  <c r="K143" i="3"/>
  <c r="A143" i="3"/>
  <c r="L142" i="3"/>
  <c r="K142" i="3"/>
  <c r="D253" i="2" s="1"/>
  <c r="A142" i="3"/>
  <c r="L141" i="3"/>
  <c r="K141" i="3"/>
  <c r="D477" i="2" s="1"/>
  <c r="A141" i="3"/>
  <c r="L140" i="3"/>
  <c r="K140" i="3"/>
  <c r="A140" i="3"/>
  <c r="L139" i="3"/>
  <c r="K139" i="3"/>
  <c r="A139" i="3"/>
  <c r="L138" i="3"/>
  <c r="K138" i="3"/>
  <c r="D39" i="2" s="1"/>
  <c r="A138" i="3"/>
  <c r="L137" i="3"/>
  <c r="K137" i="3"/>
  <c r="D9" i="2" s="1"/>
  <c r="A137" i="3"/>
  <c r="L136" i="3"/>
  <c r="K136" i="3"/>
  <c r="A136" i="3"/>
  <c r="L135" i="3"/>
  <c r="K135" i="3"/>
  <c r="A135" i="3"/>
  <c r="L134" i="3"/>
  <c r="K134" i="3"/>
  <c r="D263" i="2" s="1"/>
  <c r="A134" i="3"/>
  <c r="L133" i="3"/>
  <c r="K133" i="3"/>
  <c r="A133" i="3"/>
  <c r="L132" i="3"/>
  <c r="K132" i="3"/>
  <c r="A132" i="3"/>
  <c r="L131" i="3"/>
  <c r="K131" i="3"/>
  <c r="A131" i="3"/>
  <c r="L130" i="3"/>
  <c r="K130" i="3"/>
  <c r="A130" i="3"/>
  <c r="L129" i="3"/>
  <c r="K129" i="3"/>
  <c r="D357" i="2" s="1"/>
  <c r="A129" i="3"/>
  <c r="L128" i="3"/>
  <c r="K128" i="3"/>
  <c r="A128" i="3"/>
  <c r="L127" i="3"/>
  <c r="K127" i="3"/>
  <c r="A127" i="3"/>
  <c r="L126" i="3"/>
  <c r="K126" i="3"/>
  <c r="A126" i="3"/>
  <c r="L125" i="3"/>
  <c r="K125" i="3"/>
  <c r="A125" i="3"/>
  <c r="L124" i="3"/>
  <c r="K124" i="3"/>
  <c r="A124" i="3"/>
  <c r="L123" i="3"/>
  <c r="K123" i="3"/>
  <c r="A123" i="3"/>
  <c r="L122" i="3"/>
  <c r="K122" i="3"/>
  <c r="D152" i="2" s="1"/>
  <c r="A122" i="3"/>
  <c r="L121" i="3"/>
  <c r="K121" i="3"/>
  <c r="A121" i="3"/>
  <c r="L120" i="3"/>
  <c r="K120" i="3"/>
  <c r="A120" i="3"/>
  <c r="L119" i="3"/>
  <c r="K119" i="3"/>
  <c r="A119" i="3"/>
  <c r="L118" i="3"/>
  <c r="K118" i="3"/>
  <c r="D138" i="2" s="1"/>
  <c r="A118" i="3"/>
  <c r="L117" i="3"/>
  <c r="K117" i="3"/>
  <c r="D441" i="2" s="1"/>
  <c r="A117" i="3"/>
  <c r="L116" i="3"/>
  <c r="K116" i="3"/>
  <c r="A116" i="3"/>
  <c r="L115" i="3"/>
  <c r="K115" i="3"/>
  <c r="A115" i="3"/>
  <c r="L114" i="3"/>
  <c r="K114" i="3"/>
  <c r="D96" i="2" s="1"/>
  <c r="A114" i="3"/>
  <c r="L113" i="3"/>
  <c r="K113" i="3"/>
  <c r="A113" i="3"/>
  <c r="L112" i="3"/>
  <c r="K112" i="3"/>
  <c r="A112" i="3"/>
  <c r="L111" i="3"/>
  <c r="K111" i="3"/>
  <c r="A111" i="3"/>
  <c r="L110" i="3"/>
  <c r="K110" i="3"/>
  <c r="A110" i="3"/>
  <c r="L109" i="3"/>
  <c r="K109" i="3"/>
  <c r="A109" i="3"/>
  <c r="L108" i="3"/>
  <c r="K108" i="3"/>
  <c r="A108" i="3"/>
  <c r="L107" i="3"/>
  <c r="K107" i="3"/>
  <c r="A107" i="3"/>
  <c r="L106" i="3"/>
  <c r="K106" i="3"/>
  <c r="D431" i="2" s="1"/>
  <c r="A106" i="3"/>
  <c r="L105" i="3"/>
  <c r="K105" i="3"/>
  <c r="A105" i="3"/>
  <c r="L104" i="3"/>
  <c r="K104" i="3"/>
  <c r="A104" i="3"/>
  <c r="L103" i="3"/>
  <c r="K103" i="3"/>
  <c r="A103" i="3"/>
  <c r="L102" i="3"/>
  <c r="K102" i="3"/>
  <c r="D174" i="2" s="1"/>
  <c r="A102" i="3"/>
  <c r="L101" i="3"/>
  <c r="K101" i="3"/>
  <c r="A101" i="3"/>
  <c r="L100" i="3"/>
  <c r="K100" i="3"/>
  <c r="A100" i="3"/>
  <c r="L99" i="3"/>
  <c r="K99" i="3"/>
  <c r="A99" i="3"/>
  <c r="L98" i="3"/>
  <c r="K98" i="3"/>
  <c r="D454" i="2" s="1"/>
  <c r="A98" i="3"/>
  <c r="L97" i="3"/>
  <c r="K97" i="3"/>
  <c r="A97" i="3"/>
  <c r="L96" i="3"/>
  <c r="K96" i="3"/>
  <c r="A96" i="3"/>
  <c r="L95" i="3"/>
  <c r="K95" i="3"/>
  <c r="A95" i="3"/>
  <c r="L94" i="3"/>
  <c r="K94" i="3"/>
  <c r="D350" i="2" s="1"/>
  <c r="A94" i="3"/>
  <c r="L93" i="3"/>
  <c r="K93" i="3"/>
  <c r="D294" i="2" s="1"/>
  <c r="A93" i="3"/>
  <c r="L92" i="3"/>
  <c r="K92" i="3"/>
  <c r="A92" i="3"/>
  <c r="L91" i="3"/>
  <c r="K91" i="3"/>
  <c r="A91" i="3"/>
  <c r="L90" i="3"/>
  <c r="K90" i="3"/>
  <c r="D319" i="2" s="1"/>
  <c r="A90" i="3"/>
  <c r="L89" i="3"/>
  <c r="K89" i="3"/>
  <c r="A89" i="3"/>
  <c r="L88" i="3"/>
  <c r="K88" i="3"/>
  <c r="A88" i="3"/>
  <c r="L87" i="3"/>
  <c r="K87" i="3"/>
  <c r="A87" i="3"/>
  <c r="L86" i="3"/>
  <c r="K86" i="3"/>
  <c r="D200" i="2" s="1"/>
  <c r="A86" i="3"/>
  <c r="L85" i="3"/>
  <c r="K85" i="3"/>
  <c r="A85" i="3"/>
  <c r="L84" i="3"/>
  <c r="K84" i="3"/>
  <c r="A84" i="3"/>
  <c r="L83" i="3"/>
  <c r="K83" i="3"/>
  <c r="A83" i="3"/>
  <c r="L82" i="3"/>
  <c r="K82" i="3"/>
  <c r="A82" i="3"/>
  <c r="L81" i="3"/>
  <c r="K81" i="3"/>
  <c r="A81" i="3"/>
  <c r="L80" i="3"/>
  <c r="K80" i="3"/>
  <c r="A80" i="3"/>
  <c r="L79" i="3"/>
  <c r="K79" i="3"/>
  <c r="A79" i="3"/>
  <c r="L78" i="3"/>
  <c r="K78" i="3"/>
  <c r="A78" i="3"/>
  <c r="L77" i="3"/>
  <c r="K77" i="3"/>
  <c r="A77" i="3"/>
  <c r="L76" i="3"/>
  <c r="K76" i="3"/>
  <c r="A76" i="3"/>
  <c r="L75" i="3"/>
  <c r="K75" i="3"/>
  <c r="A75" i="3"/>
  <c r="L74" i="3"/>
  <c r="K74" i="3"/>
  <c r="D383" i="2" s="1"/>
  <c r="A74" i="3"/>
  <c r="L73" i="3"/>
  <c r="K73" i="3"/>
  <c r="A73" i="3"/>
  <c r="L72" i="3"/>
  <c r="K72" i="3"/>
  <c r="A72" i="3"/>
  <c r="L71" i="3"/>
  <c r="K71" i="3"/>
  <c r="A71" i="3"/>
  <c r="L70" i="3"/>
  <c r="K70" i="3"/>
  <c r="D446" i="2" s="1"/>
  <c r="A70" i="3"/>
  <c r="L69" i="3"/>
  <c r="K69" i="3"/>
  <c r="A69" i="3"/>
  <c r="L68" i="3"/>
  <c r="K68" i="3"/>
  <c r="A68" i="3"/>
  <c r="L67" i="3"/>
  <c r="K67" i="3"/>
  <c r="A67" i="3"/>
  <c r="L66" i="3"/>
  <c r="K66" i="3"/>
  <c r="A66" i="3"/>
  <c r="L65" i="3"/>
  <c r="K65" i="3"/>
  <c r="D243" i="2" s="1"/>
  <c r="A65" i="3"/>
  <c r="L64" i="3"/>
  <c r="K64" i="3"/>
  <c r="A64" i="3"/>
  <c r="L63" i="3"/>
  <c r="K63" i="3"/>
  <c r="A63" i="3"/>
  <c r="L62" i="3"/>
  <c r="K62" i="3"/>
  <c r="A62" i="3"/>
  <c r="L61" i="3"/>
  <c r="K61" i="3"/>
  <c r="A61" i="3"/>
  <c r="L60" i="3"/>
  <c r="K60" i="3"/>
  <c r="A60" i="3"/>
  <c r="L59" i="3"/>
  <c r="K59" i="3"/>
  <c r="A59" i="3"/>
  <c r="L58" i="3"/>
  <c r="K58" i="3"/>
  <c r="D347" i="2" s="1"/>
  <c r="A58" i="3"/>
  <c r="L57" i="3"/>
  <c r="K57" i="3"/>
  <c r="D373" i="2" s="1"/>
  <c r="A57" i="3"/>
  <c r="L56" i="3"/>
  <c r="K56" i="3"/>
  <c r="A56" i="3"/>
  <c r="L55" i="3"/>
  <c r="K55" i="3"/>
  <c r="A55" i="3"/>
  <c r="L54" i="3"/>
  <c r="K54" i="3"/>
  <c r="A54" i="3"/>
  <c r="L53" i="3"/>
  <c r="K53" i="3"/>
  <c r="D272" i="2" s="1"/>
  <c r="A53" i="3"/>
  <c r="L52" i="3"/>
  <c r="K52" i="3"/>
  <c r="A52" i="3"/>
  <c r="L51" i="3"/>
  <c r="K51" i="3"/>
  <c r="A51" i="3"/>
  <c r="L50" i="3"/>
  <c r="K50" i="3"/>
  <c r="D417" i="2" s="1"/>
  <c r="A50" i="3"/>
  <c r="L49" i="3"/>
  <c r="K49" i="3"/>
  <c r="A49" i="3"/>
  <c r="L48" i="3"/>
  <c r="K48" i="3"/>
  <c r="A48" i="3"/>
  <c r="L47" i="3"/>
  <c r="K47" i="3"/>
  <c r="A47" i="3"/>
  <c r="L46" i="3"/>
  <c r="K46" i="3"/>
  <c r="A46" i="3"/>
  <c r="L45" i="3"/>
  <c r="K45" i="3"/>
  <c r="A45" i="3"/>
  <c r="L44" i="3"/>
  <c r="K44" i="3"/>
  <c r="A44" i="3"/>
  <c r="L43" i="3"/>
  <c r="K43" i="3"/>
  <c r="A43" i="3"/>
  <c r="L42" i="3"/>
  <c r="K42" i="3"/>
  <c r="A42" i="3"/>
  <c r="L41" i="3"/>
  <c r="K41" i="3"/>
  <c r="A41" i="3"/>
  <c r="L40" i="3"/>
  <c r="K40" i="3"/>
  <c r="A40" i="3"/>
  <c r="L39" i="3"/>
  <c r="K39" i="3"/>
  <c r="A39" i="3"/>
  <c r="L38" i="3"/>
  <c r="K38" i="3"/>
  <c r="A38" i="3"/>
  <c r="L37" i="3"/>
  <c r="K37" i="3"/>
  <c r="A37" i="3"/>
  <c r="L36" i="3"/>
  <c r="K36" i="3"/>
  <c r="A36" i="3"/>
  <c r="L35" i="3"/>
  <c r="K35" i="3"/>
  <c r="A35" i="3"/>
  <c r="L34" i="3"/>
  <c r="K34" i="3"/>
  <c r="A34" i="3"/>
  <c r="L33" i="3"/>
  <c r="K33" i="3"/>
  <c r="A33" i="3"/>
  <c r="L32" i="3"/>
  <c r="K32" i="3"/>
  <c r="A32" i="3"/>
  <c r="L31" i="3"/>
  <c r="K31" i="3"/>
  <c r="A31" i="3"/>
  <c r="L30" i="3"/>
  <c r="K30" i="3"/>
  <c r="A30" i="3"/>
  <c r="L29" i="3"/>
  <c r="K29" i="3"/>
  <c r="A29" i="3"/>
  <c r="L28" i="3"/>
  <c r="K28" i="3"/>
  <c r="A28" i="3"/>
  <c r="L27" i="3"/>
  <c r="K27" i="3"/>
  <c r="A27" i="3"/>
  <c r="L26" i="3"/>
  <c r="K26" i="3"/>
  <c r="A26" i="3"/>
  <c r="L25" i="3"/>
  <c r="K25" i="3"/>
  <c r="D392" i="2" s="1"/>
  <c r="A25" i="3"/>
  <c r="L24" i="3"/>
  <c r="K24" i="3"/>
  <c r="A24" i="3"/>
  <c r="L23" i="3"/>
  <c r="K23" i="3"/>
  <c r="A23" i="3"/>
  <c r="L22" i="3"/>
  <c r="K22" i="3"/>
  <c r="D218" i="2" s="1"/>
  <c r="A22" i="3"/>
  <c r="L21" i="3"/>
  <c r="K21" i="3"/>
  <c r="A21" i="3"/>
  <c r="L20" i="3"/>
  <c r="K20" i="3"/>
  <c r="A20" i="3"/>
  <c r="L19" i="3"/>
  <c r="K19" i="3"/>
  <c r="A19" i="3"/>
  <c r="L18" i="3"/>
  <c r="K18" i="3"/>
  <c r="D388" i="2" s="1"/>
  <c r="A18" i="3"/>
  <c r="L17" i="3"/>
  <c r="K17" i="3"/>
  <c r="D475" i="2" s="1"/>
  <c r="A17" i="3"/>
  <c r="L16" i="3"/>
  <c r="K16" i="3"/>
  <c r="A16" i="3"/>
  <c r="L15" i="3"/>
  <c r="K15" i="3"/>
  <c r="A15" i="3"/>
  <c r="L14" i="3"/>
  <c r="K14" i="3"/>
  <c r="A14" i="3"/>
  <c r="L13" i="3"/>
  <c r="K13" i="3"/>
  <c r="A13" i="3"/>
  <c r="L12" i="3"/>
  <c r="K12" i="3"/>
  <c r="A12" i="3"/>
  <c r="L11" i="3"/>
  <c r="K11" i="3"/>
  <c r="A11" i="3"/>
  <c r="L10" i="3"/>
  <c r="K10" i="3"/>
  <c r="A10" i="3"/>
  <c r="L9" i="3"/>
  <c r="K9" i="3"/>
  <c r="A9" i="3"/>
  <c r="L8" i="3"/>
  <c r="K8" i="3"/>
  <c r="A8" i="3"/>
  <c r="L2" i="3"/>
  <c r="K2" i="3"/>
  <c r="A2" i="3"/>
  <c r="AA455" i="2" s="1"/>
  <c r="AS492" i="2"/>
  <c r="AJ492" i="2"/>
  <c r="AB492" i="2"/>
  <c r="AA492" i="2"/>
  <c r="M492" i="2"/>
  <c r="D492" i="2"/>
  <c r="A492" i="2"/>
  <c r="AJ493" i="2"/>
  <c r="AB493" i="2"/>
  <c r="M493" i="2"/>
  <c r="D493" i="2"/>
  <c r="A493" i="2"/>
  <c r="AS491" i="2"/>
  <c r="AJ491" i="2"/>
  <c r="AB491" i="2"/>
  <c r="AA491" i="2"/>
  <c r="M491" i="2"/>
  <c r="F491" i="2"/>
  <c r="D491" i="2"/>
  <c r="A491" i="2"/>
  <c r="AJ490" i="2"/>
  <c r="AB490" i="2"/>
  <c r="D490" i="2"/>
  <c r="A490" i="2"/>
  <c r="AJ489" i="2"/>
  <c r="AB489" i="2"/>
  <c r="M489" i="2"/>
  <c r="D489" i="2"/>
  <c r="A489" i="2"/>
  <c r="AJ488" i="2"/>
  <c r="AB488" i="2"/>
  <c r="M488" i="2"/>
  <c r="D488" i="2"/>
  <c r="A488" i="2"/>
  <c r="AJ486" i="2"/>
  <c r="AB486" i="2"/>
  <c r="M486" i="2"/>
  <c r="D486" i="2"/>
  <c r="A486" i="2"/>
  <c r="AS485" i="2"/>
  <c r="AJ485" i="2"/>
  <c r="AB485" i="2"/>
  <c r="M485" i="2"/>
  <c r="F485" i="2"/>
  <c r="D485" i="2"/>
  <c r="A485" i="2"/>
  <c r="AJ484" i="2"/>
  <c r="AB484" i="2"/>
  <c r="M484" i="2"/>
  <c r="A484" i="2"/>
  <c r="AJ483" i="2"/>
  <c r="AB483" i="2"/>
  <c r="M483" i="2"/>
  <c r="D483" i="2"/>
  <c r="A483" i="2"/>
  <c r="AJ482" i="2"/>
  <c r="AB482" i="2"/>
  <c r="M482" i="2"/>
  <c r="D482" i="2"/>
  <c r="A482" i="2"/>
  <c r="AJ481" i="2"/>
  <c r="AB481" i="2"/>
  <c r="M481" i="2"/>
  <c r="A481" i="2"/>
  <c r="AJ480" i="2"/>
  <c r="AB480" i="2"/>
  <c r="M480" i="2"/>
  <c r="D480" i="2"/>
  <c r="A480" i="2"/>
  <c r="AJ479" i="2"/>
  <c r="AB479" i="2"/>
  <c r="M479" i="2"/>
  <c r="A479" i="2"/>
  <c r="AS478" i="2"/>
  <c r="AJ478" i="2"/>
  <c r="AB478" i="2"/>
  <c r="M478" i="2"/>
  <c r="F478" i="2"/>
  <c r="A478" i="2"/>
  <c r="AJ477" i="2"/>
  <c r="AB477" i="2"/>
  <c r="M477" i="2"/>
  <c r="A477" i="2"/>
  <c r="AJ476" i="2"/>
  <c r="AB476" i="2"/>
  <c r="M476" i="2"/>
  <c r="A476" i="2"/>
  <c r="AJ475" i="2"/>
  <c r="AB475" i="2"/>
  <c r="M475" i="2"/>
  <c r="A475" i="2"/>
  <c r="AJ474" i="2"/>
  <c r="AB474" i="2"/>
  <c r="M474" i="2"/>
  <c r="D474" i="2"/>
  <c r="A474" i="2"/>
  <c r="AJ473" i="2"/>
  <c r="AB473" i="2"/>
  <c r="T473" i="2"/>
  <c r="D473" i="2"/>
  <c r="A473" i="2"/>
  <c r="AJ472" i="2"/>
  <c r="AB472" i="2"/>
  <c r="M472" i="2"/>
  <c r="D472" i="2"/>
  <c r="A472" i="2"/>
  <c r="AJ471" i="2"/>
  <c r="AB471" i="2"/>
  <c r="M471" i="2"/>
  <c r="A471" i="2"/>
  <c r="AJ470" i="2"/>
  <c r="AB470" i="2"/>
  <c r="M470" i="2"/>
  <c r="A470" i="2"/>
  <c r="AJ469" i="2"/>
  <c r="AB469" i="2"/>
  <c r="M469" i="2"/>
  <c r="D469" i="2"/>
  <c r="A469" i="2"/>
  <c r="AJ468" i="2"/>
  <c r="AB468" i="2"/>
  <c r="M468" i="2"/>
  <c r="A468" i="2"/>
  <c r="AJ467" i="2"/>
  <c r="AB467" i="2"/>
  <c r="M467" i="2"/>
  <c r="A467" i="2"/>
  <c r="AJ466" i="2"/>
  <c r="AB466" i="2"/>
  <c r="M466" i="2"/>
  <c r="A466" i="2"/>
  <c r="AJ465" i="2"/>
  <c r="AB465" i="2"/>
  <c r="M465" i="2"/>
  <c r="A465" i="2"/>
  <c r="AJ464" i="2"/>
  <c r="AB464" i="2"/>
  <c r="M464" i="2"/>
  <c r="D464" i="2"/>
  <c r="A464" i="2"/>
  <c r="AJ463" i="2"/>
  <c r="AB463" i="2"/>
  <c r="M463" i="2"/>
  <c r="A463" i="2"/>
  <c r="AJ462" i="2"/>
  <c r="AB462" i="2"/>
  <c r="M462" i="2"/>
  <c r="D462" i="2"/>
  <c r="A462" i="2"/>
  <c r="AJ460" i="2"/>
  <c r="AB460" i="2"/>
  <c r="M460" i="2"/>
  <c r="A460" i="2"/>
  <c r="AJ459" i="2"/>
  <c r="AB459" i="2"/>
  <c r="M459" i="2"/>
  <c r="A459" i="2"/>
  <c r="AS458" i="2"/>
  <c r="AJ458" i="2"/>
  <c r="AB458" i="2"/>
  <c r="M458" i="2"/>
  <c r="D458" i="2"/>
  <c r="A458" i="2"/>
  <c r="AJ457" i="2"/>
  <c r="AB457" i="2"/>
  <c r="M457" i="2"/>
  <c r="D457" i="2"/>
  <c r="A457" i="2"/>
  <c r="AJ455" i="2"/>
  <c r="AB455" i="2"/>
  <c r="M455" i="2"/>
  <c r="D455" i="2"/>
  <c r="A455" i="2"/>
  <c r="AJ454" i="2"/>
  <c r="AB454" i="2"/>
  <c r="M454" i="2"/>
  <c r="A454" i="2"/>
  <c r="AJ452" i="2"/>
  <c r="AB452" i="2"/>
  <c r="M452" i="2"/>
  <c r="D452" i="2"/>
  <c r="A452" i="2"/>
  <c r="AJ453" i="2"/>
  <c r="AB453" i="2"/>
  <c r="M453" i="2"/>
  <c r="A453" i="2"/>
  <c r="AS451" i="2"/>
  <c r="AJ451" i="2"/>
  <c r="AB451" i="2"/>
  <c r="AA451" i="2"/>
  <c r="M451" i="2"/>
  <c r="F451" i="2"/>
  <c r="A451" i="2"/>
  <c r="AJ450" i="2"/>
  <c r="AB450" i="2"/>
  <c r="M450" i="2"/>
  <c r="A450" i="2"/>
  <c r="AJ449" i="2"/>
  <c r="AB449" i="2"/>
  <c r="M449" i="2"/>
  <c r="D449" i="2"/>
  <c r="A449" i="2"/>
  <c r="AJ448" i="2"/>
  <c r="AB448" i="2"/>
  <c r="M448" i="2"/>
  <c r="D448" i="2"/>
  <c r="A448" i="2"/>
  <c r="AJ447" i="2"/>
  <c r="AB447" i="2"/>
  <c r="M447" i="2"/>
  <c r="A447" i="2"/>
  <c r="AJ446" i="2"/>
  <c r="AB446" i="2"/>
  <c r="M446" i="2"/>
  <c r="A446" i="2"/>
  <c r="AJ445" i="2"/>
  <c r="AB445" i="2"/>
  <c r="M445" i="2"/>
  <c r="A445" i="2"/>
  <c r="AJ444" i="2"/>
  <c r="AB444" i="2"/>
  <c r="Z444" i="2"/>
  <c r="M444" i="2"/>
  <c r="D444" i="2"/>
  <c r="A444" i="2"/>
  <c r="AJ441" i="2"/>
  <c r="AB441" i="2"/>
  <c r="M441" i="2"/>
  <c r="A441" i="2"/>
  <c r="AJ439" i="2"/>
  <c r="AB439" i="2"/>
  <c r="M439" i="2"/>
  <c r="A439" i="2"/>
  <c r="AJ438" i="2"/>
  <c r="AB438" i="2"/>
  <c r="M438" i="2"/>
  <c r="D438" i="2"/>
  <c r="A438" i="2"/>
  <c r="AJ437" i="2"/>
  <c r="AB437" i="2"/>
  <c r="M437" i="2"/>
  <c r="A437" i="2"/>
  <c r="AJ436" i="2"/>
  <c r="AB436" i="2"/>
  <c r="M436" i="2"/>
  <c r="A436" i="2"/>
  <c r="AJ435" i="2"/>
  <c r="AB435" i="2"/>
  <c r="M435" i="2"/>
  <c r="A435" i="2"/>
  <c r="AJ434" i="2"/>
  <c r="AB434" i="2"/>
  <c r="M434" i="2"/>
  <c r="D434" i="2"/>
  <c r="A434" i="2"/>
  <c r="AJ433" i="2"/>
  <c r="AB433" i="2"/>
  <c r="M433" i="2"/>
  <c r="D433" i="2"/>
  <c r="A433" i="2"/>
  <c r="AJ432" i="2"/>
  <c r="AB432" i="2"/>
  <c r="M432" i="2"/>
  <c r="D432" i="2"/>
  <c r="A432" i="2"/>
  <c r="AJ431" i="2"/>
  <c r="AB431" i="2"/>
  <c r="M431" i="2"/>
  <c r="A431" i="2"/>
  <c r="AJ430" i="2"/>
  <c r="AB430" i="2"/>
  <c r="M430" i="2"/>
  <c r="D430" i="2"/>
  <c r="A430" i="2"/>
  <c r="AJ429" i="2"/>
  <c r="AB429" i="2"/>
  <c r="M429" i="2"/>
  <c r="A429" i="2"/>
  <c r="AJ428" i="2"/>
  <c r="AB428" i="2"/>
  <c r="M428" i="2"/>
  <c r="D428" i="2"/>
  <c r="A428" i="2"/>
  <c r="AS9" i="2"/>
  <c r="AJ9" i="2"/>
  <c r="AB9" i="2"/>
  <c r="AA9" i="2"/>
  <c r="M9" i="2"/>
  <c r="F9" i="2"/>
  <c r="A9" i="2"/>
  <c r="AJ427" i="2"/>
  <c r="AB427" i="2"/>
  <c r="M427" i="2"/>
  <c r="A427" i="2"/>
  <c r="AJ426" i="2"/>
  <c r="AB426" i="2"/>
  <c r="D426" i="2"/>
  <c r="A426" i="2"/>
  <c r="AJ425" i="2"/>
  <c r="AB425" i="2"/>
  <c r="M425" i="2"/>
  <c r="D425" i="2"/>
  <c r="A425" i="2"/>
  <c r="AJ424" i="2"/>
  <c r="AB424" i="2"/>
  <c r="M424" i="2"/>
  <c r="A424" i="2"/>
  <c r="AS423" i="2"/>
  <c r="AJ423" i="2"/>
  <c r="AB423" i="2"/>
  <c r="AA423" i="2"/>
  <c r="M423" i="2"/>
  <c r="F423" i="2"/>
  <c r="A423" i="2"/>
  <c r="AJ422" i="2"/>
  <c r="AB422" i="2"/>
  <c r="M422" i="2"/>
  <c r="A422" i="2"/>
  <c r="AS421" i="2"/>
  <c r="AJ421" i="2"/>
  <c r="AB421" i="2"/>
  <c r="AA421" i="2"/>
  <c r="M421" i="2"/>
  <c r="F421" i="2"/>
  <c r="D421" i="2"/>
  <c r="A421" i="2"/>
  <c r="AJ420" i="2"/>
  <c r="AB420" i="2"/>
  <c r="M420" i="2"/>
  <c r="D420" i="2"/>
  <c r="A420" i="2"/>
  <c r="AJ419" i="2"/>
  <c r="AB419" i="2"/>
  <c r="M419" i="2"/>
  <c r="D419" i="2"/>
  <c r="A419" i="2"/>
  <c r="AJ418" i="2"/>
  <c r="AB418" i="2"/>
  <c r="M418" i="2"/>
  <c r="A418" i="2"/>
  <c r="AJ417" i="2"/>
  <c r="AB417" i="2"/>
  <c r="M417" i="2"/>
  <c r="A417" i="2"/>
  <c r="AJ416" i="2"/>
  <c r="AB416" i="2"/>
  <c r="M416" i="2"/>
  <c r="D416" i="2"/>
  <c r="A416" i="2"/>
  <c r="AJ415" i="2"/>
  <c r="AB415" i="2"/>
  <c r="M415" i="2"/>
  <c r="A415" i="2"/>
  <c r="AS414" i="2"/>
  <c r="AJ414" i="2"/>
  <c r="AB414" i="2"/>
  <c r="AA414" i="2"/>
  <c r="M414" i="2"/>
  <c r="F414" i="2"/>
  <c r="A414" i="2"/>
  <c r="AJ413" i="2"/>
  <c r="AB413" i="2"/>
  <c r="M413" i="2"/>
  <c r="D413" i="2"/>
  <c r="A413" i="2"/>
  <c r="AS410" i="2"/>
  <c r="AJ410" i="2"/>
  <c r="AB410" i="2"/>
  <c r="AA410" i="2"/>
  <c r="M410" i="2"/>
  <c r="F410" i="2"/>
  <c r="A410" i="2"/>
  <c r="AJ411" i="2"/>
  <c r="AB411" i="2"/>
  <c r="M411" i="2"/>
  <c r="A411" i="2"/>
  <c r="AS412" i="2"/>
  <c r="AJ412" i="2"/>
  <c r="AB412" i="2"/>
  <c r="AA412" i="2"/>
  <c r="M412" i="2"/>
  <c r="F412" i="2"/>
  <c r="A412" i="2"/>
  <c r="AJ409" i="2"/>
  <c r="AB409" i="2"/>
  <c r="M409" i="2"/>
  <c r="D409" i="2"/>
  <c r="A409" i="2"/>
  <c r="AS407" i="2"/>
  <c r="AJ407" i="2"/>
  <c r="AB407" i="2"/>
  <c r="AA407" i="2"/>
  <c r="M407" i="2"/>
  <c r="F407" i="2"/>
  <c r="A407" i="2"/>
  <c r="AJ408" i="2"/>
  <c r="AB408" i="2"/>
  <c r="M408" i="2"/>
  <c r="D408" i="2"/>
  <c r="A408" i="2"/>
  <c r="AJ406" i="2"/>
  <c r="AB406" i="2"/>
  <c r="M406" i="2"/>
  <c r="A406" i="2"/>
  <c r="AJ405" i="2"/>
  <c r="AB405" i="2"/>
  <c r="M405" i="2"/>
  <c r="D405" i="2"/>
  <c r="A405" i="2"/>
  <c r="AJ404" i="2"/>
  <c r="AB404" i="2"/>
  <c r="M404" i="2"/>
  <c r="D404" i="2"/>
  <c r="A404" i="2"/>
  <c r="AJ403" i="2"/>
  <c r="AB403" i="2"/>
  <c r="M403" i="2"/>
  <c r="D403" i="2"/>
  <c r="A403" i="2"/>
  <c r="AJ401" i="2"/>
  <c r="AB401" i="2"/>
  <c r="M401" i="2"/>
  <c r="D401" i="2"/>
  <c r="A401" i="2"/>
  <c r="AJ399" i="2"/>
  <c r="AB399" i="2"/>
  <c r="M399" i="2"/>
  <c r="A399" i="2"/>
  <c r="AS396" i="2"/>
  <c r="AJ396" i="2"/>
  <c r="AB396" i="2"/>
  <c r="AA396" i="2"/>
  <c r="M396" i="2"/>
  <c r="F396" i="2"/>
  <c r="D396" i="2"/>
  <c r="A396" i="2"/>
  <c r="AS397" i="2"/>
  <c r="AJ397" i="2"/>
  <c r="AB397" i="2"/>
  <c r="AA397" i="2"/>
  <c r="M397" i="2"/>
  <c r="F397" i="2"/>
  <c r="D397" i="2"/>
  <c r="A397" i="2"/>
  <c r="AS398" i="2"/>
  <c r="AJ398" i="2"/>
  <c r="AB398" i="2"/>
  <c r="AA398" i="2"/>
  <c r="M398" i="2"/>
  <c r="F398" i="2"/>
  <c r="D398" i="2"/>
  <c r="A398" i="2"/>
  <c r="AS402" i="2"/>
  <c r="AJ402" i="2"/>
  <c r="AB402" i="2"/>
  <c r="AA402" i="2"/>
  <c r="M402" i="2"/>
  <c r="F402" i="2"/>
  <c r="D402" i="2"/>
  <c r="A402" i="2"/>
  <c r="AJ400" i="2"/>
  <c r="AB400" i="2"/>
  <c r="M400" i="2"/>
  <c r="D400" i="2"/>
  <c r="A400" i="2"/>
  <c r="AJ395" i="2"/>
  <c r="AB395" i="2"/>
  <c r="M395" i="2"/>
  <c r="D395" i="2"/>
  <c r="A395" i="2"/>
  <c r="AJ394" i="2"/>
  <c r="AB394" i="2"/>
  <c r="M394" i="2"/>
  <c r="A394" i="2"/>
  <c r="AS393" i="2"/>
  <c r="AJ393" i="2"/>
  <c r="AB393" i="2"/>
  <c r="AA393" i="2"/>
  <c r="M393" i="2"/>
  <c r="F393" i="2"/>
  <c r="A393" i="2"/>
  <c r="AJ392" i="2"/>
  <c r="AB392" i="2"/>
  <c r="M392" i="2"/>
  <c r="A392" i="2"/>
  <c r="AJ391" i="2"/>
  <c r="AB391" i="2"/>
  <c r="Z391" i="2"/>
  <c r="M391" i="2"/>
  <c r="D391" i="2"/>
  <c r="A391" i="2"/>
  <c r="AJ390" i="2"/>
  <c r="AB390" i="2"/>
  <c r="AA390" i="2"/>
  <c r="M390" i="2"/>
  <c r="D390" i="2"/>
  <c r="A390" i="2"/>
  <c r="AJ389" i="2"/>
  <c r="AB389" i="2"/>
  <c r="M389" i="2"/>
  <c r="D389" i="2"/>
  <c r="A389" i="2"/>
  <c r="AJ388" i="2"/>
  <c r="AB388" i="2"/>
  <c r="M388" i="2"/>
  <c r="A388" i="2"/>
  <c r="AJ387" i="2"/>
  <c r="AB387" i="2"/>
  <c r="A387" i="2"/>
  <c r="AJ386" i="2"/>
  <c r="AB386" i="2"/>
  <c r="M386" i="2"/>
  <c r="D386" i="2"/>
  <c r="A386" i="2"/>
  <c r="AJ385" i="2"/>
  <c r="AB385" i="2"/>
  <c r="M385" i="2"/>
  <c r="D385" i="2"/>
  <c r="A385" i="2"/>
  <c r="AJ384" i="2"/>
  <c r="AB384" i="2"/>
  <c r="M384" i="2"/>
  <c r="A384" i="2"/>
  <c r="AJ383" i="2"/>
  <c r="AB383" i="2"/>
  <c r="M383" i="2"/>
  <c r="A383" i="2"/>
  <c r="AJ382" i="2"/>
  <c r="AB382" i="2"/>
  <c r="M382" i="2"/>
  <c r="D382" i="2"/>
  <c r="A382" i="2"/>
  <c r="AS381" i="2"/>
  <c r="AJ381" i="2"/>
  <c r="AB381" i="2"/>
  <c r="AA381" i="2"/>
  <c r="M381" i="2"/>
  <c r="F381" i="2"/>
  <c r="D381" i="2"/>
  <c r="A381" i="2"/>
  <c r="AJ378" i="2"/>
  <c r="AB378" i="2"/>
  <c r="M378" i="2"/>
  <c r="A378" i="2"/>
  <c r="AS379" i="2"/>
  <c r="AJ379" i="2"/>
  <c r="AB379" i="2"/>
  <c r="AA379" i="2"/>
  <c r="M379" i="2"/>
  <c r="F379" i="2"/>
  <c r="A379" i="2"/>
  <c r="AJ380" i="2"/>
  <c r="AB380" i="2"/>
  <c r="M380" i="2"/>
  <c r="A380" i="2"/>
  <c r="AJ377" i="2"/>
  <c r="AB377" i="2"/>
  <c r="M377" i="2"/>
  <c r="D377" i="2"/>
  <c r="A377" i="2"/>
  <c r="AJ376" i="2"/>
  <c r="AB376" i="2"/>
  <c r="M376" i="2"/>
  <c r="D376" i="2"/>
  <c r="A376" i="2"/>
  <c r="AS375" i="2"/>
  <c r="AJ375" i="2"/>
  <c r="AB375" i="2"/>
  <c r="AA375" i="2"/>
  <c r="M375" i="2"/>
  <c r="F375" i="2"/>
  <c r="D375" i="2"/>
  <c r="A375" i="2"/>
  <c r="AS374" i="2"/>
  <c r="AJ374" i="2"/>
  <c r="AB374" i="2"/>
  <c r="AA374" i="2"/>
  <c r="M374" i="2"/>
  <c r="F374" i="2"/>
  <c r="D374" i="2"/>
  <c r="A374" i="2"/>
  <c r="AJ373" i="2"/>
  <c r="AB373" i="2"/>
  <c r="M373" i="2"/>
  <c r="A373" i="2"/>
  <c r="AJ372" i="2"/>
  <c r="AB372" i="2"/>
  <c r="Z372" i="2"/>
  <c r="M372" i="2"/>
  <c r="D372" i="2"/>
  <c r="A372" i="2"/>
  <c r="AS371" i="2"/>
  <c r="AJ371" i="2"/>
  <c r="AB371" i="2"/>
  <c r="AA371" i="2"/>
  <c r="M371" i="2"/>
  <c r="F371" i="2"/>
  <c r="D371" i="2"/>
  <c r="A371" i="2"/>
  <c r="AJ370" i="2"/>
  <c r="AB370" i="2"/>
  <c r="M370" i="2"/>
  <c r="D370" i="2"/>
  <c r="A370" i="2"/>
  <c r="AS369" i="2"/>
  <c r="AJ369" i="2"/>
  <c r="AB369" i="2"/>
  <c r="AA369" i="2"/>
  <c r="M369" i="2"/>
  <c r="F369" i="2"/>
  <c r="D369" i="2"/>
  <c r="A369" i="2"/>
  <c r="AJ368" i="2"/>
  <c r="AB368" i="2"/>
  <c r="M368" i="2"/>
  <c r="D368" i="2"/>
  <c r="A368" i="2"/>
  <c r="AJ367" i="2"/>
  <c r="AB367" i="2"/>
  <c r="M367" i="2"/>
  <c r="D367" i="2"/>
  <c r="A367" i="2"/>
  <c r="AJ366" i="2"/>
  <c r="AB366" i="2"/>
  <c r="M366" i="2"/>
  <c r="A366" i="2"/>
  <c r="AJ365" i="2"/>
  <c r="AB365" i="2"/>
  <c r="M365" i="2"/>
  <c r="A365" i="2"/>
  <c r="AJ364" i="2"/>
  <c r="AB364" i="2"/>
  <c r="M364" i="2"/>
  <c r="A364" i="2"/>
  <c r="AS363" i="2"/>
  <c r="AJ363" i="2"/>
  <c r="AB363" i="2"/>
  <c r="AA363" i="2"/>
  <c r="M363" i="2"/>
  <c r="F363" i="2"/>
  <c r="D363" i="2"/>
  <c r="A363" i="2"/>
  <c r="AJ362" i="2"/>
  <c r="AB362" i="2"/>
  <c r="M362" i="2"/>
  <c r="D362" i="2"/>
  <c r="A362" i="2"/>
  <c r="AJ361" i="2"/>
  <c r="AB361" i="2"/>
  <c r="M361" i="2"/>
  <c r="D361" i="2"/>
  <c r="A361" i="2"/>
  <c r="AJ360" i="2"/>
  <c r="AB360" i="2"/>
  <c r="M360" i="2"/>
  <c r="D360" i="2"/>
  <c r="A360" i="2"/>
  <c r="AJ359" i="2"/>
  <c r="AB359" i="2"/>
  <c r="M359" i="2"/>
  <c r="D359" i="2"/>
  <c r="A359" i="2"/>
  <c r="AJ358" i="2"/>
  <c r="AB358" i="2"/>
  <c r="M358" i="2"/>
  <c r="D358" i="2"/>
  <c r="A358" i="2"/>
  <c r="AJ357" i="2"/>
  <c r="AB357" i="2"/>
  <c r="M357" i="2"/>
  <c r="A357" i="2"/>
  <c r="AJ356" i="2"/>
  <c r="AB356" i="2"/>
  <c r="M356" i="2"/>
  <c r="D356" i="2"/>
  <c r="A356" i="2"/>
  <c r="AJ355" i="2"/>
  <c r="AB355" i="2"/>
  <c r="M355" i="2"/>
  <c r="D355" i="2"/>
  <c r="A355" i="2"/>
  <c r="AJ354" i="2"/>
  <c r="AB354" i="2"/>
  <c r="M354" i="2"/>
  <c r="D354" i="2"/>
  <c r="A354" i="2"/>
  <c r="AJ353" i="2"/>
  <c r="AB353" i="2"/>
  <c r="M353" i="2"/>
  <c r="D353" i="2"/>
  <c r="A353" i="2"/>
  <c r="AS351" i="2"/>
  <c r="AJ351" i="2"/>
  <c r="AB351" i="2"/>
  <c r="AA351" i="2"/>
  <c r="M351" i="2"/>
  <c r="F351" i="2"/>
  <c r="D351" i="2"/>
  <c r="A351" i="2"/>
  <c r="AJ350" i="2"/>
  <c r="AB350" i="2"/>
  <c r="M350" i="2"/>
  <c r="A350" i="2"/>
  <c r="AS349" i="2"/>
  <c r="AJ349" i="2"/>
  <c r="AB349" i="2"/>
  <c r="AA349" i="2"/>
  <c r="M349" i="2"/>
  <c r="F349" i="2"/>
  <c r="D349" i="2"/>
  <c r="A349" i="2"/>
  <c r="AJ348" i="2"/>
  <c r="AB348" i="2"/>
  <c r="M348" i="2"/>
  <c r="D348" i="2"/>
  <c r="A348" i="2"/>
  <c r="AS347" i="2"/>
  <c r="AJ347" i="2"/>
  <c r="AB347" i="2"/>
  <c r="AA347" i="2"/>
  <c r="M347" i="2"/>
  <c r="F347" i="2"/>
  <c r="A347" i="2"/>
  <c r="AJ346" i="2"/>
  <c r="AB346" i="2"/>
  <c r="M346" i="2"/>
  <c r="A346" i="2"/>
  <c r="AS345" i="2"/>
  <c r="AJ345" i="2"/>
  <c r="AB345" i="2"/>
  <c r="AA345" i="2"/>
  <c r="M345" i="2"/>
  <c r="F345" i="2"/>
  <c r="D345" i="2"/>
  <c r="A345" i="2"/>
  <c r="AJ344" i="2"/>
  <c r="AB344" i="2"/>
  <c r="M344" i="2"/>
  <c r="D344" i="2"/>
  <c r="A344" i="2"/>
  <c r="AS343" i="2"/>
  <c r="AJ343" i="2"/>
  <c r="AB343" i="2"/>
  <c r="AA343" i="2"/>
  <c r="M343" i="2"/>
  <c r="F343" i="2"/>
  <c r="D343" i="2"/>
  <c r="A343" i="2"/>
  <c r="AJ342" i="2"/>
  <c r="AB342" i="2"/>
  <c r="M342" i="2"/>
  <c r="A342" i="2"/>
  <c r="AJ341" i="2"/>
  <c r="AB341" i="2"/>
  <c r="M341" i="2"/>
  <c r="D341" i="2"/>
  <c r="A341" i="2"/>
  <c r="AJ340" i="2"/>
  <c r="AB340" i="2"/>
  <c r="M340" i="2"/>
  <c r="D340" i="2"/>
  <c r="A340" i="2"/>
  <c r="AJ339" i="2"/>
  <c r="AB339" i="2"/>
  <c r="M339" i="2"/>
  <c r="D339" i="2"/>
  <c r="A339" i="2"/>
  <c r="AS337" i="2"/>
  <c r="AJ337" i="2"/>
  <c r="AB337" i="2"/>
  <c r="AA337" i="2"/>
  <c r="M337" i="2"/>
  <c r="F337" i="2"/>
  <c r="D337" i="2"/>
  <c r="A337" i="2"/>
  <c r="AS338" i="2"/>
  <c r="AJ338" i="2"/>
  <c r="AB338" i="2"/>
  <c r="AA338" i="2"/>
  <c r="M338" i="2"/>
  <c r="F338" i="2"/>
  <c r="D338" i="2"/>
  <c r="A338" i="2"/>
  <c r="AJ336" i="2"/>
  <c r="AB336" i="2"/>
  <c r="M336" i="2"/>
  <c r="D336" i="2"/>
  <c r="A336" i="2"/>
  <c r="AJ335" i="2"/>
  <c r="AB335" i="2"/>
  <c r="M335" i="2"/>
  <c r="A335" i="2"/>
  <c r="AS334" i="2"/>
  <c r="AJ334" i="2"/>
  <c r="AB334" i="2"/>
  <c r="AA334" i="2"/>
  <c r="M334" i="2"/>
  <c r="F334" i="2"/>
  <c r="D334" i="2"/>
  <c r="A334" i="2"/>
  <c r="AS333" i="2"/>
  <c r="AJ333" i="2"/>
  <c r="AB333" i="2"/>
  <c r="AA333" i="2"/>
  <c r="M333" i="2"/>
  <c r="F333" i="2"/>
  <c r="D333" i="2"/>
  <c r="A333" i="2"/>
  <c r="AJ332" i="2"/>
  <c r="AB332" i="2"/>
  <c r="M332" i="2"/>
  <c r="D332" i="2"/>
  <c r="A332" i="2"/>
  <c r="AJ331" i="2"/>
  <c r="AB331" i="2"/>
  <c r="M331" i="2"/>
  <c r="D331" i="2"/>
  <c r="A331" i="2"/>
  <c r="AJ329" i="2"/>
  <c r="AB329" i="2"/>
  <c r="M329" i="2"/>
  <c r="D329" i="2"/>
  <c r="A329" i="2"/>
  <c r="AJ330" i="2"/>
  <c r="AB330" i="2"/>
  <c r="M330" i="2"/>
  <c r="D330" i="2"/>
  <c r="A330" i="2"/>
  <c r="AS328" i="2"/>
  <c r="AJ328" i="2"/>
  <c r="AB328" i="2"/>
  <c r="M328" i="2"/>
  <c r="D328" i="2"/>
  <c r="A328" i="2"/>
  <c r="AS326" i="2"/>
  <c r="AJ326" i="2"/>
  <c r="AB326" i="2"/>
  <c r="AA326" i="2"/>
  <c r="M326" i="2"/>
  <c r="F326" i="2"/>
  <c r="D326" i="2"/>
  <c r="A326" i="2"/>
  <c r="AS325" i="2"/>
  <c r="AJ325" i="2"/>
  <c r="AB325" i="2"/>
  <c r="AA325" i="2"/>
  <c r="M325" i="2"/>
  <c r="F325" i="2"/>
  <c r="D325" i="2"/>
  <c r="A325" i="2"/>
  <c r="AS324" i="2"/>
  <c r="AJ324" i="2"/>
  <c r="AB324" i="2"/>
  <c r="AA324" i="2"/>
  <c r="M324" i="2"/>
  <c r="F324" i="2"/>
  <c r="D324" i="2"/>
  <c r="A324" i="2"/>
  <c r="AJ323" i="2"/>
  <c r="AB323" i="2"/>
  <c r="M323" i="2"/>
  <c r="D323" i="2"/>
  <c r="A323" i="2"/>
  <c r="AS322" i="2"/>
  <c r="AJ322" i="2"/>
  <c r="AB322" i="2"/>
  <c r="AA322" i="2"/>
  <c r="M322" i="2"/>
  <c r="F322" i="2"/>
  <c r="D322" i="2"/>
  <c r="A322" i="2"/>
  <c r="AJ321" i="2"/>
  <c r="AB321" i="2"/>
  <c r="M321" i="2"/>
  <c r="D321" i="2"/>
  <c r="A321" i="2"/>
  <c r="AJ320" i="2"/>
  <c r="AB320" i="2"/>
  <c r="M320" i="2"/>
  <c r="A320" i="2"/>
  <c r="AJ319" i="2"/>
  <c r="AB319" i="2"/>
  <c r="M319" i="2"/>
  <c r="A319" i="2"/>
  <c r="AS318" i="2"/>
  <c r="AJ318" i="2"/>
  <c r="AB318" i="2"/>
  <c r="AA318" i="2"/>
  <c r="M318" i="2"/>
  <c r="F318" i="2"/>
  <c r="A318" i="2"/>
  <c r="AJ317" i="2"/>
  <c r="AB317" i="2"/>
  <c r="M317" i="2"/>
  <c r="D317" i="2"/>
  <c r="A317" i="2"/>
  <c r="AJ316" i="2"/>
  <c r="AB316" i="2"/>
  <c r="M316" i="2"/>
  <c r="A316" i="2"/>
  <c r="AJ315" i="2"/>
  <c r="AB315" i="2"/>
  <c r="M315" i="2"/>
  <c r="D315" i="2"/>
  <c r="A315" i="2"/>
  <c r="AS314" i="2"/>
  <c r="AJ314" i="2"/>
  <c r="AB314" i="2"/>
  <c r="AA314" i="2"/>
  <c r="M314" i="2"/>
  <c r="F314" i="2"/>
  <c r="A314" i="2"/>
  <c r="AJ313" i="2"/>
  <c r="AB313" i="2"/>
  <c r="M313" i="2"/>
  <c r="D313" i="2"/>
  <c r="A313" i="2"/>
  <c r="AJ312" i="2"/>
  <c r="AB312" i="2"/>
  <c r="M312" i="2"/>
  <c r="A312" i="2"/>
  <c r="AS311" i="2"/>
  <c r="AJ311" i="2"/>
  <c r="AB311" i="2"/>
  <c r="AA311" i="2"/>
  <c r="M311" i="2"/>
  <c r="F311" i="2"/>
  <c r="D311" i="2"/>
  <c r="A311" i="2"/>
  <c r="AJ310" i="2"/>
  <c r="AB310" i="2"/>
  <c r="M310" i="2"/>
  <c r="D310" i="2"/>
  <c r="A310" i="2"/>
  <c r="AS309" i="2"/>
  <c r="AJ309" i="2"/>
  <c r="AB309" i="2"/>
  <c r="AA309" i="2"/>
  <c r="M309" i="2"/>
  <c r="F309" i="2"/>
  <c r="A309" i="2"/>
  <c r="AJ308" i="2"/>
  <c r="AB308" i="2"/>
  <c r="M308" i="2"/>
  <c r="A308" i="2"/>
  <c r="AJ307" i="2"/>
  <c r="AB307" i="2"/>
  <c r="M307" i="2"/>
  <c r="A307" i="2"/>
  <c r="AJ306" i="2"/>
  <c r="AB306" i="2"/>
  <c r="M306" i="2"/>
  <c r="D306" i="2"/>
  <c r="A306" i="2"/>
  <c r="AS305" i="2"/>
  <c r="AJ305" i="2"/>
  <c r="AB305" i="2"/>
  <c r="AA305" i="2"/>
  <c r="M305" i="2"/>
  <c r="F305" i="2"/>
  <c r="D305" i="2"/>
  <c r="A305" i="2"/>
  <c r="AS304" i="2"/>
  <c r="AJ304" i="2"/>
  <c r="AB304" i="2"/>
  <c r="AA304" i="2"/>
  <c r="M304" i="2"/>
  <c r="F304" i="2"/>
  <c r="D304" i="2"/>
  <c r="A304" i="2"/>
  <c r="AS302" i="2"/>
  <c r="AJ302" i="2"/>
  <c r="AB302" i="2"/>
  <c r="AA302" i="2"/>
  <c r="M302" i="2"/>
  <c r="F302" i="2"/>
  <c r="D302" i="2"/>
  <c r="A302" i="2"/>
  <c r="AJ303" i="2"/>
  <c r="AB303" i="2"/>
  <c r="M303" i="2"/>
  <c r="D303" i="2"/>
  <c r="A303" i="2"/>
  <c r="AS301" i="2"/>
  <c r="AJ301" i="2"/>
  <c r="AB301" i="2"/>
  <c r="A301" i="2"/>
  <c r="AS300" i="2"/>
  <c r="AJ300" i="2"/>
  <c r="AB300" i="2"/>
  <c r="M300" i="2"/>
  <c r="A300" i="2"/>
  <c r="AS299" i="2"/>
  <c r="AJ299" i="2"/>
  <c r="AB299" i="2"/>
  <c r="AA299" i="2"/>
  <c r="M299" i="2"/>
  <c r="F299" i="2"/>
  <c r="D299" i="2"/>
  <c r="A299" i="2"/>
  <c r="AJ298" i="2"/>
  <c r="AB298" i="2"/>
  <c r="AA298" i="2"/>
  <c r="M298" i="2"/>
  <c r="D298" i="2"/>
  <c r="A298" i="2"/>
  <c r="AJ297" i="2"/>
  <c r="AB297" i="2"/>
  <c r="M297" i="2"/>
  <c r="D297" i="2"/>
  <c r="A297" i="2"/>
  <c r="AS296" i="2"/>
  <c r="AJ296" i="2"/>
  <c r="AB296" i="2"/>
  <c r="AA296" i="2"/>
  <c r="M296" i="2"/>
  <c r="F296" i="2"/>
  <c r="D296" i="2"/>
  <c r="A296" i="2"/>
  <c r="AJ295" i="2"/>
  <c r="AB295" i="2"/>
  <c r="M295" i="2"/>
  <c r="A295" i="2"/>
  <c r="AJ294" i="2"/>
  <c r="AB294" i="2"/>
  <c r="Z294" i="2"/>
  <c r="M294" i="2"/>
  <c r="A294" i="2"/>
  <c r="AJ291" i="2"/>
  <c r="AB291" i="2"/>
  <c r="F291" i="2"/>
  <c r="D291" i="2"/>
  <c r="A291" i="2"/>
  <c r="AS290" i="2"/>
  <c r="AJ290" i="2"/>
  <c r="AB290" i="2"/>
  <c r="M290" i="2"/>
  <c r="D290" i="2"/>
  <c r="A290" i="2"/>
  <c r="AS292" i="2"/>
  <c r="AJ292" i="2"/>
  <c r="AB292" i="2"/>
  <c r="AA292" i="2"/>
  <c r="M292" i="2"/>
  <c r="F292" i="2"/>
  <c r="D292" i="2"/>
  <c r="A292" i="2"/>
  <c r="AS293" i="2"/>
  <c r="AJ293" i="2"/>
  <c r="AB293" i="2"/>
  <c r="AA293" i="2"/>
  <c r="M293" i="2"/>
  <c r="F293" i="2"/>
  <c r="D293" i="2"/>
  <c r="A293" i="2"/>
  <c r="AJ289" i="2"/>
  <c r="AB289" i="2"/>
  <c r="M289" i="2"/>
  <c r="D289" i="2"/>
  <c r="A289" i="2"/>
  <c r="AS288" i="2"/>
  <c r="AJ288" i="2"/>
  <c r="AB288" i="2"/>
  <c r="M288" i="2"/>
  <c r="A288" i="2"/>
  <c r="AJ285" i="2"/>
  <c r="AB285" i="2"/>
  <c r="M285" i="2"/>
  <c r="A285" i="2"/>
  <c r="AJ284" i="2"/>
  <c r="AB284" i="2"/>
  <c r="M284" i="2"/>
  <c r="D284" i="2"/>
  <c r="A284" i="2"/>
  <c r="AJ283" i="2"/>
  <c r="AB283" i="2"/>
  <c r="AA283" i="2"/>
  <c r="M283" i="2"/>
  <c r="A283" i="2"/>
  <c r="AJ282" i="2"/>
  <c r="AB282" i="2"/>
  <c r="M282" i="2"/>
  <c r="D282" i="2"/>
  <c r="A282" i="2"/>
  <c r="AJ281" i="2"/>
  <c r="AB281" i="2"/>
  <c r="M281" i="2"/>
  <c r="D281" i="2"/>
  <c r="A281" i="2"/>
  <c r="AJ280" i="2"/>
  <c r="AB280" i="2"/>
  <c r="M280" i="2"/>
  <c r="F280" i="2"/>
  <c r="D280" i="2"/>
  <c r="A280" i="2"/>
  <c r="AS279" i="2"/>
  <c r="AJ279" i="2"/>
  <c r="AB279" i="2"/>
  <c r="M279" i="2"/>
  <c r="D279" i="2"/>
  <c r="A279" i="2"/>
  <c r="AJ278" i="2"/>
  <c r="AB278" i="2"/>
  <c r="M278" i="2"/>
  <c r="D278" i="2"/>
  <c r="A278" i="2"/>
  <c r="AS277" i="2"/>
  <c r="AJ277" i="2"/>
  <c r="AB277" i="2"/>
  <c r="AA277" i="2"/>
  <c r="M277" i="2"/>
  <c r="F277" i="2"/>
  <c r="D277" i="2"/>
  <c r="A277" i="2"/>
  <c r="AJ276" i="2"/>
  <c r="AB276" i="2"/>
  <c r="AA276" i="2"/>
  <c r="M276" i="2"/>
  <c r="D276" i="2"/>
  <c r="A276" i="2"/>
  <c r="AJ275" i="2"/>
  <c r="AB275" i="2"/>
  <c r="M275" i="2"/>
  <c r="D275" i="2"/>
  <c r="A275" i="2"/>
  <c r="AS274" i="2"/>
  <c r="AJ274" i="2"/>
  <c r="AB274" i="2"/>
  <c r="M274" i="2"/>
  <c r="D274" i="2"/>
  <c r="A274" i="2"/>
  <c r="AS273" i="2"/>
  <c r="AJ273" i="2"/>
  <c r="AB273" i="2"/>
  <c r="AA273" i="2"/>
  <c r="M273" i="2"/>
  <c r="F273" i="2"/>
  <c r="D273" i="2"/>
  <c r="A273" i="2"/>
  <c r="AJ272" i="2"/>
  <c r="AB272" i="2"/>
  <c r="M272" i="2"/>
  <c r="A272" i="2"/>
  <c r="AJ271" i="2"/>
  <c r="AB271" i="2"/>
  <c r="Z271" i="2"/>
  <c r="M271" i="2"/>
  <c r="A271" i="2"/>
  <c r="AJ270" i="2"/>
  <c r="AB270" i="2"/>
  <c r="M270" i="2"/>
  <c r="D270" i="2"/>
  <c r="A270" i="2"/>
  <c r="AS267" i="2"/>
  <c r="AJ267" i="2"/>
  <c r="AB267" i="2"/>
  <c r="AA267" i="2"/>
  <c r="M267" i="2"/>
  <c r="F267" i="2"/>
  <c r="D267" i="2"/>
  <c r="A267" i="2"/>
  <c r="AJ269" i="2"/>
  <c r="AB269" i="2"/>
  <c r="M269" i="2"/>
  <c r="A269" i="2"/>
  <c r="AJ268" i="2"/>
  <c r="AB268" i="2"/>
  <c r="M268" i="2"/>
  <c r="D268" i="2"/>
  <c r="A268" i="2"/>
  <c r="AJ266" i="2"/>
  <c r="AB266" i="2"/>
  <c r="M266" i="2"/>
  <c r="D266" i="2"/>
  <c r="A266" i="2"/>
  <c r="AS265" i="2"/>
  <c r="AJ265" i="2"/>
  <c r="AB265" i="2"/>
  <c r="AA265" i="2"/>
  <c r="M265" i="2"/>
  <c r="F265" i="2"/>
  <c r="D265" i="2"/>
  <c r="A265" i="2"/>
  <c r="AJ264" i="2"/>
  <c r="AB264" i="2"/>
  <c r="M264" i="2"/>
  <c r="D264" i="2"/>
  <c r="A264" i="2"/>
  <c r="AJ260" i="2"/>
  <c r="AB260" i="2"/>
  <c r="M260" i="2"/>
  <c r="A260" i="2"/>
  <c r="AJ262" i="2"/>
  <c r="AB262" i="2"/>
  <c r="M262" i="2"/>
  <c r="D262" i="2"/>
  <c r="A262" i="2"/>
  <c r="AS261" i="2"/>
  <c r="AJ261" i="2"/>
  <c r="AB261" i="2"/>
  <c r="M261" i="2"/>
  <c r="D261" i="2"/>
  <c r="A261" i="2"/>
  <c r="AJ259" i="2"/>
  <c r="AB259" i="2"/>
  <c r="D259" i="2"/>
  <c r="A259" i="2"/>
  <c r="AS258" i="2"/>
  <c r="AJ258" i="2"/>
  <c r="AB258" i="2"/>
  <c r="AA258" i="2"/>
  <c r="M258" i="2"/>
  <c r="D258" i="2"/>
  <c r="A258" i="2"/>
  <c r="AJ263" i="2"/>
  <c r="AB263" i="2"/>
  <c r="M263" i="2"/>
  <c r="A263" i="2"/>
  <c r="AS257" i="2"/>
  <c r="AJ257" i="2"/>
  <c r="AB257" i="2"/>
  <c r="AA257" i="2"/>
  <c r="M257" i="2"/>
  <c r="F257" i="2"/>
  <c r="D257" i="2"/>
  <c r="A257" i="2"/>
  <c r="AJ256" i="2"/>
  <c r="AB256" i="2"/>
  <c r="M256" i="2"/>
  <c r="D256" i="2"/>
  <c r="A256" i="2"/>
  <c r="AS255" i="2"/>
  <c r="AJ255" i="2"/>
  <c r="AB255" i="2"/>
  <c r="AA255" i="2"/>
  <c r="M255" i="2"/>
  <c r="D255" i="2"/>
  <c r="A255" i="2"/>
  <c r="AJ254" i="2"/>
  <c r="AB254" i="2"/>
  <c r="M254" i="2"/>
  <c r="F254" i="2"/>
  <c r="D254" i="2"/>
  <c r="A254" i="2"/>
  <c r="AJ253" i="2"/>
  <c r="AB253" i="2"/>
  <c r="M253" i="2"/>
  <c r="A253" i="2"/>
  <c r="AJ252" i="2"/>
  <c r="AB252" i="2"/>
  <c r="AA252" i="2"/>
  <c r="M252" i="2"/>
  <c r="D252" i="2"/>
  <c r="A252" i="2"/>
  <c r="AJ251" i="2"/>
  <c r="AB251" i="2"/>
  <c r="M251" i="2"/>
  <c r="D251" i="2"/>
  <c r="A251" i="2"/>
  <c r="AS250" i="2"/>
  <c r="AJ250" i="2"/>
  <c r="AB250" i="2"/>
  <c r="M250" i="2"/>
  <c r="D250" i="2"/>
  <c r="A250" i="2"/>
  <c r="AJ249" i="2"/>
  <c r="AB249" i="2"/>
  <c r="M249" i="2"/>
  <c r="F249" i="2"/>
  <c r="D249" i="2"/>
  <c r="A249" i="2"/>
  <c r="AS248" i="2"/>
  <c r="AJ248" i="2"/>
  <c r="AB248" i="2"/>
  <c r="M248" i="2"/>
  <c r="D248" i="2"/>
  <c r="A248" i="2"/>
  <c r="AJ247" i="2"/>
  <c r="AB247" i="2"/>
  <c r="M247" i="2"/>
  <c r="D247" i="2"/>
  <c r="A247" i="2"/>
  <c r="AJ246" i="2"/>
  <c r="AB246" i="2"/>
  <c r="M246" i="2"/>
  <c r="F246" i="2"/>
  <c r="D246" i="2"/>
  <c r="A246" i="2"/>
  <c r="AJ245" i="2"/>
  <c r="AB245" i="2"/>
  <c r="AA245" i="2"/>
  <c r="M245" i="2"/>
  <c r="D245" i="2"/>
  <c r="A245" i="2"/>
  <c r="AJ244" i="2"/>
  <c r="AB244" i="2"/>
  <c r="AA244" i="2"/>
  <c r="M244" i="2"/>
  <c r="D244" i="2"/>
  <c r="A244" i="2"/>
  <c r="AJ243" i="2"/>
  <c r="AB243" i="2"/>
  <c r="M243" i="2"/>
  <c r="A243" i="2"/>
  <c r="AS242" i="2"/>
  <c r="AJ242" i="2"/>
  <c r="AB242" i="2"/>
  <c r="M242" i="2"/>
  <c r="D242" i="2"/>
  <c r="A242" i="2"/>
  <c r="AS241" i="2"/>
  <c r="AJ241" i="2"/>
  <c r="AB241" i="2"/>
  <c r="M241" i="2"/>
  <c r="D241" i="2"/>
  <c r="A241" i="2"/>
  <c r="AJ240" i="2"/>
  <c r="AB240" i="2"/>
  <c r="M240" i="2"/>
  <c r="F240" i="2"/>
  <c r="D240" i="2"/>
  <c r="A240" i="2"/>
  <c r="AS239" i="2"/>
  <c r="AJ239" i="2"/>
  <c r="AB239" i="2"/>
  <c r="M239" i="2"/>
  <c r="D239" i="2"/>
  <c r="A239" i="2"/>
  <c r="AJ238" i="2"/>
  <c r="AB238" i="2"/>
  <c r="AA238" i="2"/>
  <c r="M238" i="2"/>
  <c r="F238" i="2"/>
  <c r="D238" i="2"/>
  <c r="A238" i="2"/>
  <c r="AJ237" i="2"/>
  <c r="AB237" i="2"/>
  <c r="M237" i="2"/>
  <c r="D237" i="2"/>
  <c r="A237" i="2"/>
  <c r="AS235" i="2"/>
  <c r="AJ235" i="2"/>
  <c r="AB235" i="2"/>
  <c r="AA235" i="2"/>
  <c r="M235" i="2"/>
  <c r="F235" i="2"/>
  <c r="D235" i="2"/>
  <c r="A235" i="2"/>
  <c r="AJ236" i="2"/>
  <c r="AB236" i="2"/>
  <c r="M236" i="2"/>
  <c r="D236" i="2"/>
  <c r="A236" i="2"/>
  <c r="AJ234" i="2"/>
  <c r="AB234" i="2"/>
  <c r="AA234" i="2"/>
  <c r="M234" i="2"/>
  <c r="F234" i="2"/>
  <c r="D234" i="2"/>
  <c r="A234" i="2"/>
  <c r="AS233" i="2"/>
  <c r="AJ233" i="2"/>
  <c r="AB233" i="2"/>
  <c r="AA233" i="2"/>
  <c r="M233" i="2"/>
  <c r="F233" i="2"/>
  <c r="D233" i="2"/>
  <c r="A233" i="2"/>
  <c r="AJ232" i="2"/>
  <c r="AB232" i="2"/>
  <c r="M232" i="2"/>
  <c r="D232" i="2"/>
  <c r="A232" i="2"/>
  <c r="AS231" i="2"/>
  <c r="AJ231" i="2"/>
  <c r="AB231" i="2"/>
  <c r="AA231" i="2"/>
  <c r="M231" i="2"/>
  <c r="F231" i="2"/>
  <c r="D231" i="2"/>
  <c r="A231" i="2"/>
  <c r="AJ230" i="2"/>
  <c r="AB230" i="2"/>
  <c r="M230" i="2"/>
  <c r="D230" i="2"/>
  <c r="A230" i="2"/>
  <c r="AS229" i="2"/>
  <c r="AJ229" i="2"/>
  <c r="AB229" i="2"/>
  <c r="AA229" i="2"/>
  <c r="M229" i="2"/>
  <c r="D229" i="2"/>
  <c r="A229" i="2"/>
  <c r="AJ228" i="2"/>
  <c r="AB228" i="2"/>
  <c r="M228" i="2"/>
  <c r="D228" i="2"/>
  <c r="A228" i="2"/>
  <c r="AS227" i="2"/>
  <c r="AJ227" i="2"/>
  <c r="AB227" i="2"/>
  <c r="AA227" i="2"/>
  <c r="M227" i="2"/>
  <c r="F227" i="2"/>
  <c r="D227" i="2"/>
  <c r="A227" i="2"/>
  <c r="AJ226" i="2"/>
  <c r="AB226" i="2"/>
  <c r="AA226" i="2"/>
  <c r="M226" i="2"/>
  <c r="D226" i="2"/>
  <c r="A226" i="2"/>
  <c r="AS225" i="2"/>
  <c r="AJ225" i="2"/>
  <c r="AB225" i="2"/>
  <c r="AA225" i="2"/>
  <c r="M225" i="2"/>
  <c r="F225" i="2"/>
  <c r="D225" i="2"/>
  <c r="A225" i="2"/>
  <c r="AJ224" i="2"/>
  <c r="AB224" i="2"/>
  <c r="AA224" i="2"/>
  <c r="M224" i="2"/>
  <c r="D224" i="2"/>
  <c r="A224" i="2"/>
  <c r="AS221" i="2"/>
  <c r="AJ221" i="2"/>
  <c r="AB221" i="2"/>
  <c r="AA221" i="2"/>
  <c r="M221" i="2"/>
  <c r="F221" i="2"/>
  <c r="D221" i="2"/>
  <c r="A221" i="2"/>
  <c r="AS220" i="2"/>
  <c r="AJ220" i="2"/>
  <c r="AB220" i="2"/>
  <c r="AA220" i="2"/>
  <c r="M220" i="2"/>
  <c r="F220" i="2"/>
  <c r="D220" i="2"/>
  <c r="A220" i="2"/>
  <c r="AJ223" i="2"/>
  <c r="AB223" i="2"/>
  <c r="M223" i="2"/>
  <c r="F223" i="2"/>
  <c r="D223" i="2"/>
  <c r="A223" i="2"/>
  <c r="AJ222" i="2"/>
  <c r="AB222" i="2"/>
  <c r="M222" i="2"/>
  <c r="D222" i="2"/>
  <c r="A222" i="2"/>
  <c r="AS219" i="2"/>
  <c r="AJ219" i="2"/>
  <c r="AB219" i="2"/>
  <c r="AA219" i="2"/>
  <c r="M219" i="2"/>
  <c r="F219" i="2"/>
  <c r="A219" i="2"/>
  <c r="AJ218" i="2"/>
  <c r="AB218" i="2"/>
  <c r="M218" i="2"/>
  <c r="F218" i="2"/>
  <c r="A218" i="2"/>
  <c r="AS217" i="2"/>
  <c r="AJ217" i="2"/>
  <c r="AB217" i="2"/>
  <c r="D217" i="2"/>
  <c r="A217" i="2"/>
  <c r="AJ216" i="2"/>
  <c r="AB216" i="2"/>
  <c r="M216" i="2"/>
  <c r="D216" i="2"/>
  <c r="A216" i="2"/>
  <c r="AJ215" i="2"/>
  <c r="AB215" i="2"/>
  <c r="M215" i="2"/>
  <c r="D215" i="2"/>
  <c r="A215" i="2"/>
  <c r="AS214" i="2"/>
  <c r="AJ214" i="2"/>
  <c r="AB214" i="2"/>
  <c r="AA214" i="2"/>
  <c r="M214" i="2"/>
  <c r="F214" i="2"/>
  <c r="D214" i="2"/>
  <c r="A214" i="2"/>
  <c r="AS213" i="2"/>
  <c r="AJ213" i="2"/>
  <c r="AB213" i="2"/>
  <c r="M213" i="2"/>
  <c r="F213" i="2"/>
  <c r="D213" i="2"/>
  <c r="A213" i="2"/>
  <c r="AJ212" i="2"/>
  <c r="AB212" i="2"/>
  <c r="AA212" i="2"/>
  <c r="M212" i="2"/>
  <c r="D212" i="2"/>
  <c r="A212" i="2"/>
  <c r="AJ211" i="2"/>
  <c r="AB211" i="2"/>
  <c r="M211" i="2"/>
  <c r="D211" i="2"/>
  <c r="A211" i="2"/>
  <c r="AJ210" i="2"/>
  <c r="AB210" i="2"/>
  <c r="M210" i="2"/>
  <c r="D210" i="2"/>
  <c r="A210" i="2"/>
  <c r="AJ209" i="2"/>
  <c r="AB209" i="2"/>
  <c r="AA209" i="2"/>
  <c r="M209" i="2"/>
  <c r="A209" i="2"/>
  <c r="AJ208" i="2"/>
  <c r="AB208" i="2"/>
  <c r="M208" i="2"/>
  <c r="D208" i="2"/>
  <c r="A208" i="2"/>
  <c r="AJ207" i="2"/>
  <c r="AB207" i="2"/>
  <c r="M207" i="2"/>
  <c r="D207" i="2"/>
  <c r="A207" i="2"/>
  <c r="AJ206" i="2"/>
  <c r="AB206" i="2"/>
  <c r="AA206" i="2"/>
  <c r="M206" i="2"/>
  <c r="D206" i="2"/>
  <c r="A206" i="2"/>
  <c r="AS205" i="2"/>
  <c r="AJ205" i="2"/>
  <c r="AB205" i="2"/>
  <c r="M205" i="2"/>
  <c r="F205" i="2"/>
  <c r="A205" i="2"/>
  <c r="AJ204" i="2"/>
  <c r="AB204" i="2"/>
  <c r="M204" i="2"/>
  <c r="D204" i="2"/>
  <c r="A204" i="2"/>
  <c r="AS203" i="2"/>
  <c r="AJ203" i="2"/>
  <c r="AB203" i="2"/>
  <c r="M203" i="2"/>
  <c r="D203" i="2"/>
  <c r="A203" i="2"/>
  <c r="AJ202" i="2"/>
  <c r="AB202" i="2"/>
  <c r="AA202" i="2"/>
  <c r="M202" i="2"/>
  <c r="D202" i="2"/>
  <c r="A202" i="2"/>
  <c r="AJ201" i="2"/>
  <c r="AB201" i="2"/>
  <c r="M201" i="2"/>
  <c r="D201" i="2"/>
  <c r="A201" i="2"/>
  <c r="AJ200" i="2"/>
  <c r="AB200" i="2"/>
  <c r="M200" i="2"/>
  <c r="A200" i="2"/>
  <c r="AS199" i="2"/>
  <c r="AJ199" i="2"/>
  <c r="AB199" i="2"/>
  <c r="AA199" i="2"/>
  <c r="M199" i="2"/>
  <c r="F199" i="2"/>
  <c r="D199" i="2"/>
  <c r="A199" i="2"/>
  <c r="AS198" i="2"/>
  <c r="AJ198" i="2"/>
  <c r="AB198" i="2"/>
  <c r="AA198" i="2"/>
  <c r="M198" i="2"/>
  <c r="F198" i="2"/>
  <c r="D198" i="2"/>
  <c r="A198" i="2"/>
  <c r="AS197" i="2"/>
  <c r="AJ197" i="2"/>
  <c r="AB197" i="2"/>
  <c r="AA197" i="2"/>
  <c r="M197" i="2"/>
  <c r="F197" i="2"/>
  <c r="D197" i="2"/>
  <c r="A197" i="2"/>
  <c r="AJ196" i="2"/>
  <c r="AB196" i="2"/>
  <c r="AA196" i="2"/>
  <c r="M196" i="2"/>
  <c r="F196" i="2"/>
  <c r="D196" i="2"/>
  <c r="A196" i="2"/>
  <c r="AS195" i="2"/>
  <c r="AJ195" i="2"/>
  <c r="AB195" i="2"/>
  <c r="AA195" i="2"/>
  <c r="M195" i="2"/>
  <c r="F195" i="2"/>
  <c r="D195" i="2"/>
  <c r="A195" i="2"/>
  <c r="AJ194" i="2"/>
  <c r="AB194" i="2"/>
  <c r="M194" i="2"/>
  <c r="F194" i="2"/>
  <c r="D194" i="2"/>
  <c r="A194" i="2"/>
  <c r="AJ193" i="2"/>
  <c r="AB193" i="2"/>
  <c r="M193" i="2"/>
  <c r="D193" i="2"/>
  <c r="A193" i="2"/>
  <c r="AS192" i="2"/>
  <c r="AJ192" i="2"/>
  <c r="AB192" i="2"/>
  <c r="AA192" i="2"/>
  <c r="M192" i="2"/>
  <c r="D192" i="2"/>
  <c r="A192" i="2"/>
  <c r="AS191" i="2"/>
  <c r="AJ191" i="2"/>
  <c r="AB191" i="2"/>
  <c r="AA191" i="2"/>
  <c r="M191" i="2"/>
  <c r="F191" i="2"/>
  <c r="D191" i="2"/>
  <c r="A191" i="2"/>
  <c r="AJ190" i="2"/>
  <c r="AB190" i="2"/>
  <c r="M190" i="2"/>
  <c r="D190" i="2"/>
  <c r="A190" i="2"/>
  <c r="AJ189" i="2"/>
  <c r="AB189" i="2"/>
  <c r="M189" i="2"/>
  <c r="D189" i="2"/>
  <c r="A189" i="2"/>
  <c r="AS185" i="2"/>
  <c r="AJ185" i="2"/>
  <c r="AB185" i="2"/>
  <c r="AA185" i="2"/>
  <c r="M185" i="2"/>
  <c r="F185" i="2"/>
  <c r="D185" i="2"/>
  <c r="A185" i="2"/>
  <c r="AS188" i="2"/>
  <c r="AJ188" i="2"/>
  <c r="AB188" i="2"/>
  <c r="AA188" i="2"/>
  <c r="M188" i="2"/>
  <c r="F188" i="2"/>
  <c r="D188" i="2"/>
  <c r="A188" i="2"/>
  <c r="AJ187" i="2"/>
  <c r="AB187" i="2"/>
  <c r="AA187" i="2"/>
  <c r="M187" i="2"/>
  <c r="F187" i="2"/>
  <c r="D187" i="2"/>
  <c r="A187" i="2"/>
  <c r="AS186" i="2"/>
  <c r="AJ186" i="2"/>
  <c r="AB186" i="2"/>
  <c r="AA186" i="2"/>
  <c r="M186" i="2"/>
  <c r="F186" i="2"/>
  <c r="D186" i="2"/>
  <c r="A186" i="2"/>
  <c r="AS184" i="2"/>
  <c r="AJ184" i="2"/>
  <c r="AB184" i="2"/>
  <c r="AA184" i="2"/>
  <c r="M184" i="2"/>
  <c r="F184" i="2"/>
  <c r="D184" i="2"/>
  <c r="A184" i="2"/>
  <c r="AJ183" i="2"/>
  <c r="AB183" i="2"/>
  <c r="M183" i="2"/>
  <c r="F183" i="2"/>
  <c r="A183" i="2"/>
  <c r="AJ182" i="2"/>
  <c r="AB182" i="2"/>
  <c r="M182" i="2"/>
  <c r="D182" i="2"/>
  <c r="A182" i="2"/>
  <c r="AJ181" i="2"/>
  <c r="AB181" i="2"/>
  <c r="M181" i="2"/>
  <c r="F181" i="2"/>
  <c r="D181" i="2"/>
  <c r="A181" i="2"/>
  <c r="AJ180" i="2"/>
  <c r="AB180" i="2"/>
  <c r="M180" i="2"/>
  <c r="F180" i="2"/>
  <c r="D180" i="2"/>
  <c r="A180" i="2"/>
  <c r="AS179" i="2"/>
  <c r="AJ179" i="2"/>
  <c r="AB179" i="2"/>
  <c r="AA179" i="2"/>
  <c r="M179" i="2"/>
  <c r="D179" i="2"/>
  <c r="A179" i="2"/>
  <c r="AJ177" i="2"/>
  <c r="AB177" i="2"/>
  <c r="M177" i="2"/>
  <c r="D177" i="2"/>
  <c r="A177" i="2"/>
  <c r="AJ178" i="2"/>
  <c r="AB178" i="2"/>
  <c r="Z178" i="2"/>
  <c r="M178" i="2"/>
  <c r="D178" i="2"/>
  <c r="A178" i="2"/>
  <c r="AJ176" i="2"/>
  <c r="AB176" i="2"/>
  <c r="M176" i="2"/>
  <c r="F176" i="2"/>
  <c r="D176" i="2"/>
  <c r="A176" i="2"/>
  <c r="AS175" i="2"/>
  <c r="AJ175" i="2"/>
  <c r="AB175" i="2"/>
  <c r="AA175" i="2"/>
  <c r="M175" i="2"/>
  <c r="F175" i="2"/>
  <c r="D175" i="2"/>
  <c r="A175" i="2"/>
  <c r="AJ174" i="2"/>
  <c r="AB174" i="2"/>
  <c r="M174" i="2"/>
  <c r="F174" i="2"/>
  <c r="A174" i="2"/>
  <c r="AJ173" i="2"/>
  <c r="AB173" i="2"/>
  <c r="M173" i="2"/>
  <c r="D173" i="2"/>
  <c r="A173" i="2"/>
  <c r="AS172" i="2"/>
  <c r="AJ172" i="2"/>
  <c r="AB172" i="2"/>
  <c r="AA172" i="2"/>
  <c r="M172" i="2"/>
  <c r="F172" i="2"/>
  <c r="D172" i="2"/>
  <c r="A172" i="2"/>
  <c r="AJ171" i="2"/>
  <c r="AB171" i="2"/>
  <c r="AA171" i="2"/>
  <c r="M171" i="2"/>
  <c r="D171" i="2"/>
  <c r="A171" i="2"/>
  <c r="AJ170" i="2"/>
  <c r="AB170" i="2"/>
  <c r="M170" i="2"/>
  <c r="F170" i="2"/>
  <c r="D170" i="2"/>
  <c r="A170" i="2"/>
  <c r="AS169" i="2"/>
  <c r="AJ169" i="2"/>
  <c r="AB169" i="2"/>
  <c r="AA169" i="2"/>
  <c r="M169" i="2"/>
  <c r="D169" i="2"/>
  <c r="A169" i="2"/>
  <c r="AS168" i="2"/>
  <c r="AJ168" i="2"/>
  <c r="AB168" i="2"/>
  <c r="M168" i="2"/>
  <c r="F168" i="2"/>
  <c r="D168" i="2"/>
  <c r="A168" i="2"/>
  <c r="AS166" i="2"/>
  <c r="AJ166" i="2"/>
  <c r="AB166" i="2"/>
  <c r="AA166" i="2"/>
  <c r="M166" i="2"/>
  <c r="F166" i="2"/>
  <c r="D166" i="2"/>
  <c r="A166" i="2"/>
  <c r="AJ165" i="2"/>
  <c r="AB165" i="2"/>
  <c r="AA165" i="2"/>
  <c r="M165" i="2"/>
  <c r="D165" i="2"/>
  <c r="A165" i="2"/>
  <c r="AJ164" i="2"/>
  <c r="AB164" i="2"/>
  <c r="M164" i="2"/>
  <c r="F164" i="2"/>
  <c r="D164" i="2"/>
  <c r="A164" i="2"/>
  <c r="AS163" i="2"/>
  <c r="AJ163" i="2"/>
  <c r="AB163" i="2"/>
  <c r="AA163" i="2"/>
  <c r="M163" i="2"/>
  <c r="F163" i="2"/>
  <c r="D163" i="2"/>
  <c r="A163" i="2"/>
  <c r="AS162" i="2"/>
  <c r="AJ162" i="2"/>
  <c r="AB162" i="2"/>
  <c r="M162" i="2"/>
  <c r="F162" i="2"/>
  <c r="D162" i="2"/>
  <c r="A162" i="2"/>
  <c r="AS161" i="2"/>
  <c r="AJ161" i="2"/>
  <c r="AB161" i="2"/>
  <c r="AA161" i="2"/>
  <c r="M161" i="2"/>
  <c r="F161" i="2"/>
  <c r="D161" i="2"/>
  <c r="A161" i="2"/>
  <c r="AJ160" i="2"/>
  <c r="AB160" i="2"/>
  <c r="AA160" i="2"/>
  <c r="M160" i="2"/>
  <c r="D160" i="2"/>
  <c r="A160" i="2"/>
  <c r="AJ159" i="2"/>
  <c r="AB159" i="2"/>
  <c r="M159" i="2"/>
  <c r="F159" i="2"/>
  <c r="D159" i="2"/>
  <c r="A159" i="2"/>
  <c r="AS158" i="2"/>
  <c r="AJ158" i="2"/>
  <c r="AB158" i="2"/>
  <c r="AA158" i="2"/>
  <c r="M158" i="2"/>
  <c r="D158" i="2"/>
  <c r="A158" i="2"/>
  <c r="AJ157" i="2"/>
  <c r="AB157" i="2"/>
  <c r="M157" i="2"/>
  <c r="D157" i="2"/>
  <c r="A157" i="2"/>
  <c r="AJ156" i="2"/>
  <c r="AB156" i="2"/>
  <c r="M156" i="2"/>
  <c r="F156" i="2"/>
  <c r="D156" i="2"/>
  <c r="A156" i="2"/>
  <c r="AS154" i="2"/>
  <c r="AJ154" i="2"/>
  <c r="AB154" i="2"/>
  <c r="AA154" i="2"/>
  <c r="M154" i="2"/>
  <c r="F154" i="2"/>
  <c r="D154" i="2"/>
  <c r="A154" i="2"/>
  <c r="AJ153" i="2"/>
  <c r="AB153" i="2"/>
  <c r="M153" i="2"/>
  <c r="F153" i="2"/>
  <c r="D153" i="2"/>
  <c r="A153" i="2"/>
  <c r="AS155" i="2"/>
  <c r="AJ155" i="2"/>
  <c r="AB155" i="2"/>
  <c r="AA155" i="2"/>
  <c r="M155" i="2"/>
  <c r="D155" i="2"/>
  <c r="A155" i="2"/>
  <c r="AS152" i="2"/>
  <c r="AJ152" i="2"/>
  <c r="AB152" i="2"/>
  <c r="M152" i="2"/>
  <c r="F152" i="2"/>
  <c r="A152" i="2"/>
  <c r="AS151" i="2"/>
  <c r="AJ151" i="2"/>
  <c r="AB151" i="2"/>
  <c r="M151" i="2"/>
  <c r="D151" i="2"/>
  <c r="A151" i="2"/>
  <c r="AJ150" i="2"/>
  <c r="AB150" i="2"/>
  <c r="M150" i="2"/>
  <c r="F150" i="2"/>
  <c r="D150" i="2"/>
  <c r="A150" i="2"/>
  <c r="AS149" i="2"/>
  <c r="AJ149" i="2"/>
  <c r="AB149" i="2"/>
  <c r="AA149" i="2"/>
  <c r="M149" i="2"/>
  <c r="D149" i="2"/>
  <c r="A149" i="2"/>
  <c r="AS148" i="2"/>
  <c r="AJ148" i="2"/>
  <c r="AB148" i="2"/>
  <c r="M148" i="2"/>
  <c r="D148" i="2"/>
  <c r="A148" i="2"/>
  <c r="AS147" i="2"/>
  <c r="AB147" i="2"/>
  <c r="AJ147" i="2"/>
  <c r="AA147" i="2"/>
  <c r="M147" i="2"/>
  <c r="F147" i="2"/>
  <c r="D147" i="2"/>
  <c r="A147" i="2"/>
  <c r="AS146" i="2"/>
  <c r="AJ146" i="2"/>
  <c r="AB146" i="2"/>
  <c r="M146" i="2"/>
  <c r="F146" i="2"/>
  <c r="D146" i="2"/>
  <c r="A146" i="2"/>
  <c r="AS145" i="2"/>
  <c r="AJ145" i="2"/>
  <c r="AB145" i="2"/>
  <c r="AA145" i="2"/>
  <c r="M145" i="2"/>
  <c r="D145" i="2"/>
  <c r="A145" i="2"/>
  <c r="AJ144" i="2"/>
  <c r="AB144" i="2"/>
  <c r="M144" i="2"/>
  <c r="D144" i="2"/>
  <c r="A144" i="2"/>
  <c r="AJ143" i="2"/>
  <c r="AB143" i="2"/>
  <c r="M143" i="2"/>
  <c r="F143" i="2"/>
  <c r="D143" i="2"/>
  <c r="A143" i="2"/>
  <c r="AS142" i="2"/>
  <c r="AJ142" i="2"/>
  <c r="AB142" i="2"/>
  <c r="AA142" i="2"/>
  <c r="M142" i="2"/>
  <c r="D142" i="2"/>
  <c r="A142" i="2"/>
  <c r="AJ141" i="2"/>
  <c r="AB141" i="2"/>
  <c r="AA141" i="2"/>
  <c r="M141" i="2"/>
  <c r="D141" i="2"/>
  <c r="A141" i="2"/>
  <c r="AS140" i="2"/>
  <c r="AJ140" i="2"/>
  <c r="AB140" i="2"/>
  <c r="M140" i="2"/>
  <c r="F140" i="2"/>
  <c r="D140" i="2"/>
  <c r="A140" i="2"/>
  <c r="AJ139" i="2"/>
  <c r="AB139" i="2"/>
  <c r="M139" i="2"/>
  <c r="F139" i="2"/>
  <c r="D139" i="2"/>
  <c r="A139" i="2"/>
  <c r="AS135" i="2"/>
  <c r="AJ135" i="2"/>
  <c r="AB135" i="2"/>
  <c r="AA135" i="2"/>
  <c r="M135" i="2"/>
  <c r="F135" i="2"/>
  <c r="D135" i="2"/>
  <c r="A135" i="2"/>
  <c r="AS138" i="2"/>
  <c r="AJ138" i="2"/>
  <c r="AB138" i="2"/>
  <c r="AA138" i="2"/>
  <c r="M138" i="2"/>
  <c r="F138" i="2"/>
  <c r="A138" i="2"/>
  <c r="AS137" i="2"/>
  <c r="AJ137" i="2"/>
  <c r="AB137" i="2"/>
  <c r="AA137" i="2"/>
  <c r="M137" i="2"/>
  <c r="F137" i="2"/>
  <c r="D137" i="2"/>
  <c r="A137" i="2"/>
  <c r="AS136" i="2"/>
  <c r="AJ136" i="2"/>
  <c r="AB136" i="2"/>
  <c r="AA136" i="2"/>
  <c r="M136" i="2"/>
  <c r="D136" i="2"/>
  <c r="A136" i="2"/>
  <c r="AJ134" i="2"/>
  <c r="AB134" i="2"/>
  <c r="M134" i="2"/>
  <c r="D134" i="2"/>
  <c r="A134" i="2"/>
  <c r="AJ133" i="2"/>
  <c r="AB133" i="2"/>
  <c r="AA133" i="2"/>
  <c r="M133" i="2"/>
  <c r="D133" i="2"/>
  <c r="A133" i="2"/>
  <c r="AS132" i="2"/>
  <c r="AJ132" i="2"/>
  <c r="AB132" i="2"/>
  <c r="AA132" i="2"/>
  <c r="M132" i="2"/>
  <c r="F132" i="2"/>
  <c r="D132" i="2"/>
  <c r="A132" i="2"/>
  <c r="AS131" i="2"/>
  <c r="AJ131" i="2"/>
  <c r="AB131" i="2"/>
  <c r="M131" i="2"/>
  <c r="F131" i="2"/>
  <c r="D131" i="2"/>
  <c r="A131" i="2"/>
  <c r="AS130" i="2"/>
  <c r="AJ130" i="2"/>
  <c r="AB130" i="2"/>
  <c r="M130" i="2"/>
  <c r="F130" i="2"/>
  <c r="D130" i="2"/>
  <c r="A130" i="2"/>
  <c r="AS129" i="2"/>
  <c r="AJ129" i="2"/>
  <c r="AB129" i="2"/>
  <c r="AA129" i="2"/>
  <c r="M129" i="2"/>
  <c r="D129" i="2"/>
  <c r="A129" i="2"/>
  <c r="AS128" i="2"/>
  <c r="AJ128" i="2"/>
  <c r="AB128" i="2"/>
  <c r="M128" i="2"/>
  <c r="F128" i="2"/>
  <c r="D128" i="2"/>
  <c r="A128" i="2"/>
  <c r="AS127" i="2"/>
  <c r="AJ127" i="2"/>
  <c r="AB127" i="2"/>
  <c r="AA127" i="2"/>
  <c r="M127" i="2"/>
  <c r="F127" i="2"/>
  <c r="D127" i="2"/>
  <c r="A127" i="2"/>
  <c r="AJ126" i="2"/>
  <c r="AB126" i="2"/>
  <c r="M126" i="2"/>
  <c r="F126" i="2"/>
  <c r="D126" i="2"/>
  <c r="A126" i="2"/>
  <c r="AJ125" i="2"/>
  <c r="AB125" i="2"/>
  <c r="M125" i="2"/>
  <c r="F125" i="2"/>
  <c r="D125" i="2"/>
  <c r="A125" i="2"/>
  <c r="AS124" i="2"/>
  <c r="AJ124" i="2"/>
  <c r="AB124" i="2"/>
  <c r="AA124" i="2"/>
  <c r="M124" i="2"/>
  <c r="F124" i="2"/>
  <c r="D124" i="2"/>
  <c r="A124" i="2"/>
  <c r="AS123" i="2"/>
  <c r="AJ123" i="2"/>
  <c r="AB123" i="2"/>
  <c r="AA123" i="2"/>
  <c r="M123" i="2"/>
  <c r="F123" i="2"/>
  <c r="D123" i="2"/>
  <c r="A123" i="2"/>
  <c r="AJ122" i="2"/>
  <c r="AB122" i="2"/>
  <c r="M122" i="2"/>
  <c r="F122" i="2"/>
  <c r="D122" i="2"/>
  <c r="A122" i="2"/>
  <c r="AS121" i="2"/>
  <c r="AJ121" i="2"/>
  <c r="AB121" i="2"/>
  <c r="AA121" i="2"/>
  <c r="M121" i="2"/>
  <c r="F121" i="2"/>
  <c r="D121" i="2"/>
  <c r="A121" i="2"/>
  <c r="AS120" i="2"/>
  <c r="AJ120" i="2"/>
  <c r="AB120" i="2"/>
  <c r="AA120" i="2"/>
  <c r="M120" i="2"/>
  <c r="F120" i="2"/>
  <c r="D120" i="2"/>
  <c r="A120" i="2"/>
  <c r="AJ119" i="2"/>
  <c r="AB119" i="2"/>
  <c r="M119" i="2"/>
  <c r="F119" i="2"/>
  <c r="D119" i="2"/>
  <c r="A119" i="2"/>
  <c r="AS117" i="2"/>
  <c r="AJ117" i="2"/>
  <c r="AB117" i="2"/>
  <c r="M117" i="2"/>
  <c r="D117" i="2"/>
  <c r="A117" i="2"/>
  <c r="AS116" i="2"/>
  <c r="AJ116" i="2"/>
  <c r="AB116" i="2"/>
  <c r="AA116" i="2"/>
  <c r="M116" i="2"/>
  <c r="F116" i="2"/>
  <c r="D116" i="2"/>
  <c r="A116" i="2"/>
  <c r="AS115" i="2"/>
  <c r="AJ115" i="2"/>
  <c r="AB115" i="2"/>
  <c r="AA115" i="2"/>
  <c r="M115" i="2"/>
  <c r="F115" i="2"/>
  <c r="D115" i="2"/>
  <c r="A115" i="2"/>
  <c r="AJ114" i="2"/>
  <c r="AB114" i="2"/>
  <c r="M114" i="2"/>
  <c r="F114" i="2"/>
  <c r="A114" i="2"/>
  <c r="AS113" i="2"/>
  <c r="AJ113" i="2"/>
  <c r="AB113" i="2"/>
  <c r="M113" i="2"/>
  <c r="F113" i="2"/>
  <c r="A113" i="2"/>
  <c r="AS112" i="2"/>
  <c r="AJ112" i="2"/>
  <c r="AB112" i="2"/>
  <c r="M112" i="2"/>
  <c r="F112" i="2"/>
  <c r="A112" i="2"/>
  <c r="AS111" i="2"/>
  <c r="AJ111" i="2"/>
  <c r="AB111" i="2"/>
  <c r="AA111" i="2"/>
  <c r="M111" i="2"/>
  <c r="D111" i="2"/>
  <c r="A111" i="2"/>
  <c r="AS110" i="2"/>
  <c r="AJ110" i="2"/>
  <c r="AB110" i="2"/>
  <c r="M110" i="2"/>
  <c r="F110" i="2"/>
  <c r="D110" i="2"/>
  <c r="A110" i="2"/>
  <c r="AS109" i="2"/>
  <c r="AJ109" i="2"/>
  <c r="AB109" i="2"/>
  <c r="M109" i="2"/>
  <c r="F109" i="2"/>
  <c r="D109" i="2"/>
  <c r="A109" i="2"/>
  <c r="AJ108" i="2"/>
  <c r="AB108" i="2"/>
  <c r="M108" i="2"/>
  <c r="F108" i="2"/>
  <c r="D108" i="2"/>
  <c r="A108" i="2"/>
  <c r="AJ107" i="2"/>
  <c r="AB107" i="2"/>
  <c r="M107" i="2"/>
  <c r="D107" i="2"/>
  <c r="A107" i="2"/>
  <c r="AJ106" i="2"/>
  <c r="AB106" i="2"/>
  <c r="M106" i="2"/>
  <c r="D106" i="2"/>
  <c r="A106" i="2"/>
  <c r="AS105" i="2"/>
  <c r="AJ105" i="2"/>
  <c r="AB105" i="2"/>
  <c r="AA105" i="2"/>
  <c r="M105" i="2"/>
  <c r="F105" i="2"/>
  <c r="D105" i="2"/>
  <c r="A105" i="2"/>
  <c r="AS104" i="2"/>
  <c r="AJ104" i="2"/>
  <c r="AB104" i="2"/>
  <c r="AA104" i="2"/>
  <c r="M104" i="2"/>
  <c r="D104" i="2"/>
  <c r="A104" i="2"/>
  <c r="AJ103" i="2"/>
  <c r="AB103" i="2"/>
  <c r="M103" i="2"/>
  <c r="D103" i="2"/>
  <c r="A103" i="2"/>
  <c r="AJ102" i="2"/>
  <c r="AB102" i="2"/>
  <c r="M102" i="2"/>
  <c r="D102" i="2"/>
  <c r="A102" i="2"/>
  <c r="AJ101" i="2"/>
  <c r="AB101" i="2"/>
  <c r="AA101" i="2"/>
  <c r="M101" i="2"/>
  <c r="D101" i="2"/>
  <c r="A101" i="2"/>
  <c r="AS98" i="2"/>
  <c r="AJ98" i="2"/>
  <c r="AB98" i="2"/>
  <c r="AA98" i="2"/>
  <c r="M98" i="2"/>
  <c r="F98" i="2"/>
  <c r="D98" i="2"/>
  <c r="A98" i="2"/>
  <c r="AS97" i="2"/>
  <c r="AJ97" i="2"/>
  <c r="AB97" i="2"/>
  <c r="M97" i="2"/>
  <c r="F97" i="2"/>
  <c r="A97" i="2"/>
  <c r="AS96" i="2"/>
  <c r="AJ96" i="2"/>
  <c r="AB96" i="2"/>
  <c r="M96" i="2"/>
  <c r="F96" i="2"/>
  <c r="A96" i="2"/>
  <c r="AS95" i="2"/>
  <c r="AJ95" i="2"/>
  <c r="AB95" i="2"/>
  <c r="AA95" i="2"/>
  <c r="M95" i="2"/>
  <c r="D95" i="2"/>
  <c r="A95" i="2"/>
  <c r="AS94" i="2"/>
  <c r="AJ94" i="2"/>
  <c r="AB94" i="2"/>
  <c r="M94" i="2"/>
  <c r="F94" i="2"/>
  <c r="D94" i="2"/>
  <c r="A94" i="2"/>
  <c r="AS93" i="2"/>
  <c r="AJ93" i="2"/>
  <c r="AB93" i="2"/>
  <c r="M93" i="2"/>
  <c r="F93" i="2"/>
  <c r="D93" i="2"/>
  <c r="A93" i="2"/>
  <c r="AS92" i="2"/>
  <c r="AJ92" i="2"/>
  <c r="AB92" i="2"/>
  <c r="AA92" i="2"/>
  <c r="M92" i="2"/>
  <c r="D92" i="2"/>
  <c r="A92" i="2"/>
  <c r="AS91" i="2"/>
  <c r="AJ91" i="2"/>
  <c r="AB91" i="2"/>
  <c r="M91" i="2"/>
  <c r="F91" i="2"/>
  <c r="D91" i="2"/>
  <c r="A91" i="2"/>
  <c r="AS87" i="2"/>
  <c r="AJ87" i="2"/>
  <c r="AB87" i="2"/>
  <c r="M87" i="2"/>
  <c r="F87" i="2"/>
  <c r="D87" i="2"/>
  <c r="A87" i="2"/>
  <c r="AS89" i="2"/>
  <c r="AJ89" i="2"/>
  <c r="AB89" i="2"/>
  <c r="AA89" i="2"/>
  <c r="M89" i="2"/>
  <c r="F89" i="2"/>
  <c r="D89" i="2"/>
  <c r="A89" i="2"/>
  <c r="AS88" i="2"/>
  <c r="AJ88" i="2"/>
  <c r="AB88" i="2"/>
  <c r="M88" i="2"/>
  <c r="F88" i="2"/>
  <c r="D88" i="2"/>
  <c r="A88" i="2"/>
  <c r="AS90" i="2"/>
  <c r="AJ90" i="2"/>
  <c r="AB90" i="2"/>
  <c r="AA90" i="2"/>
  <c r="M90" i="2"/>
  <c r="F90" i="2"/>
  <c r="D90" i="2"/>
  <c r="A90" i="2"/>
  <c r="AS86" i="2"/>
  <c r="AJ86" i="2"/>
  <c r="AB86" i="2"/>
  <c r="AA86" i="2"/>
  <c r="M86" i="2"/>
  <c r="D86" i="2"/>
  <c r="A86" i="2"/>
  <c r="AS85" i="2"/>
  <c r="AJ85" i="2"/>
  <c r="AB85" i="2"/>
  <c r="AA85" i="2"/>
  <c r="M85" i="2"/>
  <c r="F85" i="2"/>
  <c r="D85" i="2"/>
  <c r="A85" i="2"/>
  <c r="AS82" i="2"/>
  <c r="AJ82" i="2"/>
  <c r="AB82" i="2"/>
  <c r="AA82" i="2"/>
  <c r="M82" i="2"/>
  <c r="F82" i="2"/>
  <c r="D82" i="2"/>
  <c r="A82" i="2"/>
  <c r="AS83" i="2"/>
  <c r="AJ83" i="2"/>
  <c r="AB83" i="2"/>
  <c r="AA83" i="2"/>
  <c r="M83" i="2"/>
  <c r="F83" i="2"/>
  <c r="D83" i="2"/>
  <c r="A83" i="2"/>
  <c r="AS84" i="2"/>
  <c r="AJ84" i="2"/>
  <c r="AB84" i="2"/>
  <c r="M84" i="2"/>
  <c r="F84" i="2"/>
  <c r="D84" i="2"/>
  <c r="A84" i="2"/>
  <c r="AS81" i="2"/>
  <c r="AJ81" i="2"/>
  <c r="AB81" i="2"/>
  <c r="M81" i="2"/>
  <c r="F81" i="2"/>
  <c r="D81" i="2"/>
  <c r="A81" i="2"/>
  <c r="AS78" i="2"/>
  <c r="AJ78" i="2"/>
  <c r="AB78" i="2"/>
  <c r="AA78" i="2"/>
  <c r="M78" i="2"/>
  <c r="F78" i="2"/>
  <c r="D78" i="2"/>
  <c r="A78" i="2"/>
  <c r="AS80" i="2"/>
  <c r="AJ80" i="2"/>
  <c r="AB80" i="2"/>
  <c r="AA80" i="2"/>
  <c r="M80" i="2"/>
  <c r="F80" i="2"/>
  <c r="D80" i="2"/>
  <c r="A80" i="2"/>
  <c r="AS79" i="2"/>
  <c r="AJ79" i="2"/>
  <c r="AB79" i="2"/>
  <c r="M79" i="2"/>
  <c r="F79" i="2"/>
  <c r="D79" i="2"/>
  <c r="A79" i="2"/>
  <c r="AS77" i="2"/>
  <c r="AJ77" i="2"/>
  <c r="AB77" i="2"/>
  <c r="AA77" i="2"/>
  <c r="M77" i="2"/>
  <c r="D77" i="2"/>
  <c r="A77" i="2"/>
  <c r="AS76" i="2"/>
  <c r="AJ76" i="2"/>
  <c r="AB76" i="2"/>
  <c r="M76" i="2"/>
  <c r="F76" i="2"/>
  <c r="D76" i="2"/>
  <c r="A76" i="2"/>
  <c r="AS75" i="2"/>
  <c r="AJ75" i="2"/>
  <c r="AB75" i="2"/>
  <c r="M75" i="2"/>
  <c r="F75" i="2"/>
  <c r="D75" i="2"/>
  <c r="A75" i="2"/>
  <c r="AS74" i="2"/>
  <c r="AJ74" i="2"/>
  <c r="AB74" i="2"/>
  <c r="AA74" i="2"/>
  <c r="M74" i="2"/>
  <c r="D74" i="2"/>
  <c r="A74" i="2"/>
  <c r="AS73" i="2"/>
  <c r="AJ73" i="2"/>
  <c r="AB73" i="2"/>
  <c r="M73" i="2"/>
  <c r="F73" i="2"/>
  <c r="D73" i="2"/>
  <c r="A73" i="2"/>
  <c r="AS71" i="2"/>
  <c r="AJ71" i="2"/>
  <c r="AB71" i="2"/>
  <c r="M71" i="2"/>
  <c r="F71" i="2"/>
  <c r="D71" i="2"/>
  <c r="A71" i="2"/>
  <c r="AS72" i="2"/>
  <c r="AJ72" i="2"/>
  <c r="AB72" i="2"/>
  <c r="AA72" i="2"/>
  <c r="M72" i="2"/>
  <c r="D72" i="2"/>
  <c r="A72" i="2"/>
  <c r="AS69" i="2"/>
  <c r="AJ69" i="2"/>
  <c r="AB69" i="2"/>
  <c r="AA69" i="2"/>
  <c r="M69" i="2"/>
  <c r="F69" i="2"/>
  <c r="D69" i="2"/>
  <c r="A69" i="2"/>
  <c r="AS70" i="2"/>
  <c r="AJ70" i="2"/>
  <c r="AB70" i="2"/>
  <c r="M70" i="2"/>
  <c r="F70" i="2"/>
  <c r="D70" i="2"/>
  <c r="A70" i="2"/>
  <c r="AS68" i="2"/>
  <c r="AJ68" i="2"/>
  <c r="AB68" i="2"/>
  <c r="AA68" i="2"/>
  <c r="M68" i="2"/>
  <c r="D68" i="2"/>
  <c r="A68" i="2"/>
  <c r="AS67" i="2"/>
  <c r="AJ67" i="2"/>
  <c r="AB67" i="2"/>
  <c r="M67" i="2"/>
  <c r="F67" i="2"/>
  <c r="D67" i="2"/>
  <c r="A67" i="2"/>
  <c r="AS66" i="2"/>
  <c r="AJ66" i="2"/>
  <c r="AB66" i="2"/>
  <c r="AA66" i="2"/>
  <c r="M66" i="2"/>
  <c r="F66" i="2"/>
  <c r="D66" i="2"/>
  <c r="A66" i="2"/>
  <c r="AS64" i="2"/>
  <c r="AJ64" i="2"/>
  <c r="AB64" i="2"/>
  <c r="AA64" i="2"/>
  <c r="M64" i="2"/>
  <c r="F64" i="2"/>
  <c r="D64" i="2"/>
  <c r="A64" i="2"/>
  <c r="AS65" i="2"/>
  <c r="AJ65" i="2"/>
  <c r="AB65" i="2"/>
  <c r="M65" i="2"/>
  <c r="F65" i="2"/>
  <c r="D65" i="2"/>
  <c r="A65" i="2"/>
  <c r="AS63" i="2"/>
  <c r="AJ63" i="2"/>
  <c r="AB63" i="2"/>
  <c r="M63" i="2"/>
  <c r="F63" i="2"/>
  <c r="D63" i="2"/>
  <c r="A63" i="2"/>
  <c r="AS62" i="2"/>
  <c r="AJ62" i="2"/>
  <c r="AB62" i="2"/>
  <c r="AA62" i="2"/>
  <c r="M62" i="2"/>
  <c r="F62" i="2"/>
  <c r="D62" i="2"/>
  <c r="A62" i="2"/>
  <c r="AS61" i="2"/>
  <c r="AJ61" i="2"/>
  <c r="AB61" i="2"/>
  <c r="M61" i="2"/>
  <c r="F61" i="2"/>
  <c r="D61" i="2"/>
  <c r="A61" i="2"/>
  <c r="AS60" i="2"/>
  <c r="AJ60" i="2"/>
  <c r="AB60" i="2"/>
  <c r="M60" i="2"/>
  <c r="F60" i="2"/>
  <c r="D60" i="2"/>
  <c r="A60" i="2"/>
  <c r="AS59" i="2"/>
  <c r="AJ59" i="2"/>
  <c r="AB59" i="2"/>
  <c r="AA59" i="2"/>
  <c r="M59" i="2"/>
  <c r="F59" i="2"/>
  <c r="D59" i="2"/>
  <c r="A59" i="2"/>
  <c r="AS58" i="2"/>
  <c r="AJ58" i="2"/>
  <c r="AB58" i="2"/>
  <c r="AA58" i="2"/>
  <c r="M58" i="2"/>
  <c r="F58" i="2"/>
  <c r="D58" i="2"/>
  <c r="A58" i="2"/>
  <c r="AS57" i="2"/>
  <c r="AJ57" i="2"/>
  <c r="AB57" i="2"/>
  <c r="M57" i="2"/>
  <c r="F57" i="2"/>
  <c r="D57" i="2"/>
  <c r="A57" i="2"/>
  <c r="AS56" i="2"/>
  <c r="AJ56" i="2"/>
  <c r="AB56" i="2"/>
  <c r="AA56" i="2"/>
  <c r="M56" i="2"/>
  <c r="D56" i="2"/>
  <c r="A56" i="2"/>
  <c r="AS55" i="2"/>
  <c r="AJ55" i="2"/>
  <c r="AB55" i="2"/>
  <c r="M55" i="2"/>
  <c r="F55" i="2"/>
  <c r="D55" i="2"/>
  <c r="A55" i="2"/>
  <c r="AS53" i="2"/>
  <c r="AJ53" i="2"/>
  <c r="AB53" i="2"/>
  <c r="M53" i="2"/>
  <c r="F53" i="2"/>
  <c r="D53" i="2"/>
  <c r="A53" i="2"/>
  <c r="AS52" i="2"/>
  <c r="AJ52" i="2"/>
  <c r="AB52" i="2"/>
  <c r="AA52" i="2"/>
  <c r="M52" i="2"/>
  <c r="D52" i="2"/>
  <c r="A52" i="2"/>
  <c r="AS51" i="2"/>
  <c r="AJ51" i="2"/>
  <c r="AB51" i="2"/>
  <c r="M51" i="2"/>
  <c r="F51" i="2"/>
  <c r="D51" i="2"/>
  <c r="A51" i="2"/>
  <c r="AS50" i="2"/>
  <c r="AJ50" i="2"/>
  <c r="AB50" i="2"/>
  <c r="M50" i="2"/>
  <c r="F50" i="2"/>
  <c r="D50" i="2"/>
  <c r="A50" i="2"/>
  <c r="AS49" i="2"/>
  <c r="AJ49" i="2"/>
  <c r="AB49" i="2"/>
  <c r="AA49" i="2"/>
  <c r="M49" i="2"/>
  <c r="D49" i="2"/>
  <c r="A49" i="2"/>
  <c r="AS48" i="2"/>
  <c r="AJ48" i="2"/>
  <c r="AB48" i="2"/>
  <c r="M48" i="2"/>
  <c r="F48" i="2"/>
  <c r="D48" i="2"/>
  <c r="A48" i="2"/>
  <c r="AS43" i="2"/>
  <c r="AJ43" i="2"/>
  <c r="AB43" i="2"/>
  <c r="AA43" i="2"/>
  <c r="M43" i="2"/>
  <c r="F43" i="2"/>
  <c r="D43" i="2"/>
  <c r="A43" i="2"/>
  <c r="AS46" i="2"/>
  <c r="AJ46" i="2"/>
  <c r="AB46" i="2"/>
  <c r="AA46" i="2"/>
  <c r="M46" i="2"/>
  <c r="D46" i="2"/>
  <c r="A46" i="2"/>
  <c r="AS47" i="2"/>
  <c r="AJ47" i="2"/>
  <c r="AB47" i="2"/>
  <c r="M47" i="2"/>
  <c r="F47" i="2"/>
  <c r="D47" i="2"/>
  <c r="A47" i="2"/>
  <c r="AS44" i="2"/>
  <c r="AJ44" i="2"/>
  <c r="AB44" i="2"/>
  <c r="M44" i="2"/>
  <c r="F44" i="2"/>
  <c r="D44" i="2"/>
  <c r="A44" i="2"/>
  <c r="AS42" i="2"/>
  <c r="AJ42" i="2"/>
  <c r="AB42" i="2"/>
  <c r="AA42" i="2"/>
  <c r="M42" i="2"/>
  <c r="D42" i="2"/>
  <c r="A42" i="2"/>
  <c r="AS38" i="2"/>
  <c r="AJ38" i="2"/>
  <c r="AB38" i="2"/>
  <c r="M38" i="2"/>
  <c r="F38" i="2"/>
  <c r="D38" i="2"/>
  <c r="A38" i="2"/>
  <c r="AS41" i="2"/>
  <c r="AJ41" i="2"/>
  <c r="AB41" i="2"/>
  <c r="F41" i="2"/>
  <c r="D41" i="2"/>
  <c r="A41" i="2"/>
  <c r="AJ40" i="2"/>
  <c r="AB40" i="2"/>
  <c r="AA40" i="2"/>
  <c r="F40" i="2"/>
  <c r="D40" i="2"/>
  <c r="A40" i="2"/>
  <c r="AS39" i="2"/>
  <c r="AJ39" i="2"/>
  <c r="AB39" i="2"/>
  <c r="M39" i="2"/>
  <c r="F39" i="2"/>
  <c r="A39" i="2"/>
  <c r="AS37" i="2"/>
  <c r="AJ37" i="2"/>
  <c r="AB37" i="2"/>
  <c r="M37" i="2"/>
  <c r="D37" i="2"/>
  <c r="A37" i="2"/>
  <c r="AS36" i="2"/>
  <c r="AJ36" i="2"/>
  <c r="AB36" i="2"/>
  <c r="AA36" i="2"/>
  <c r="M36" i="2"/>
  <c r="F36" i="2"/>
  <c r="D36" i="2"/>
  <c r="A36" i="2"/>
  <c r="AS35" i="2"/>
  <c r="AJ35" i="2"/>
  <c r="AB35" i="2"/>
  <c r="M35" i="2"/>
  <c r="F35" i="2"/>
  <c r="D35" i="2"/>
  <c r="A35" i="2"/>
  <c r="AJ34" i="2"/>
  <c r="AB34" i="2"/>
  <c r="AA34" i="2"/>
  <c r="M34" i="2"/>
  <c r="F34" i="2"/>
  <c r="D34" i="2"/>
  <c r="A34" i="2"/>
  <c r="AJ33" i="2"/>
  <c r="AB33" i="2"/>
  <c r="M33" i="2"/>
  <c r="D33" i="2"/>
  <c r="A33" i="2"/>
  <c r="AS32" i="2"/>
  <c r="AJ32" i="2"/>
  <c r="AB32" i="2"/>
  <c r="M32" i="2"/>
  <c r="F32" i="2"/>
  <c r="D32" i="2"/>
  <c r="A32" i="2"/>
  <c r="AS31" i="2"/>
  <c r="AJ31" i="2"/>
  <c r="AB31" i="2"/>
  <c r="AA31" i="2"/>
  <c r="F31" i="2"/>
  <c r="D31" i="2"/>
  <c r="A31" i="2"/>
  <c r="AJ30" i="2"/>
  <c r="AB30" i="2"/>
  <c r="AA30" i="2"/>
  <c r="M30" i="2"/>
  <c r="F30" i="2"/>
  <c r="D30" i="2"/>
  <c r="A30" i="2"/>
  <c r="AJ29" i="2"/>
  <c r="AB29" i="2"/>
  <c r="AA29" i="2"/>
  <c r="M29" i="2"/>
  <c r="F29" i="2"/>
  <c r="D29" i="2"/>
  <c r="A29" i="2"/>
  <c r="AJ28" i="2"/>
  <c r="AB28" i="2"/>
  <c r="AA28" i="2"/>
  <c r="M28" i="2"/>
  <c r="D28" i="2"/>
  <c r="A28" i="2"/>
  <c r="AJ27" i="2"/>
  <c r="AB27" i="2"/>
  <c r="AA27" i="2"/>
  <c r="M27" i="2"/>
  <c r="F27" i="2"/>
  <c r="D27" i="2"/>
  <c r="A27" i="2"/>
  <c r="AS26" i="2"/>
  <c r="AJ26" i="2"/>
  <c r="AB26" i="2"/>
  <c r="AA26" i="2"/>
  <c r="M26" i="2"/>
  <c r="F26" i="2"/>
  <c r="D26" i="2"/>
  <c r="A26" i="2"/>
  <c r="AJ25" i="2"/>
  <c r="AB25" i="2"/>
  <c r="M25" i="2"/>
  <c r="F25" i="2"/>
  <c r="D25" i="2"/>
  <c r="A25" i="2"/>
  <c r="AS24" i="2"/>
  <c r="AJ24" i="2"/>
  <c r="AB24" i="2"/>
  <c r="AA24" i="2"/>
  <c r="M24" i="2"/>
  <c r="F24" i="2"/>
  <c r="D24" i="2"/>
  <c r="A24" i="2"/>
  <c r="AS23" i="2"/>
  <c r="AJ23" i="2"/>
  <c r="AB23" i="2"/>
  <c r="AA23" i="2"/>
  <c r="M23" i="2"/>
  <c r="F23" i="2"/>
  <c r="D23" i="2"/>
  <c r="A23" i="2"/>
  <c r="AS22" i="2"/>
  <c r="AJ22" i="2"/>
  <c r="AB22" i="2"/>
  <c r="M22" i="2"/>
  <c r="F22" i="2"/>
  <c r="D22" i="2"/>
  <c r="A22" i="2"/>
  <c r="AJ21" i="2"/>
  <c r="AB21" i="2"/>
  <c r="AA21" i="2"/>
  <c r="M21" i="2"/>
  <c r="F21" i="2"/>
  <c r="D21" i="2"/>
  <c r="A21" i="2"/>
  <c r="AJ18" i="2"/>
  <c r="AB18" i="2"/>
  <c r="AA18" i="2"/>
  <c r="M18" i="2"/>
  <c r="F18" i="2"/>
  <c r="D18" i="2"/>
  <c r="A18" i="2"/>
  <c r="AJ17" i="2"/>
  <c r="AB17" i="2"/>
  <c r="AA17" i="2"/>
  <c r="M17" i="2"/>
  <c r="D17" i="2"/>
  <c r="A17" i="2"/>
  <c r="AS20" i="2"/>
  <c r="AJ20" i="2"/>
  <c r="AB20" i="2"/>
  <c r="AA20" i="2"/>
  <c r="D20" i="2"/>
  <c r="A20" i="2"/>
  <c r="AS19" i="2"/>
  <c r="AJ19" i="2"/>
  <c r="AB19" i="2"/>
  <c r="M19" i="2"/>
  <c r="F19" i="2"/>
  <c r="D19" i="2"/>
  <c r="A19" i="2"/>
  <c r="AS16" i="2"/>
  <c r="AJ16" i="2"/>
  <c r="AB16" i="2"/>
  <c r="AA16" i="2"/>
  <c r="M16" i="2"/>
  <c r="D16" i="2"/>
  <c r="A16" i="2"/>
  <c r="AJ15" i="2"/>
  <c r="AB15" i="2"/>
  <c r="AA15" i="2"/>
  <c r="M15" i="2"/>
  <c r="F15" i="2"/>
  <c r="D15" i="2"/>
  <c r="A15" i="2"/>
  <c r="AS14" i="2"/>
  <c r="AJ14" i="2"/>
  <c r="AB14" i="2"/>
  <c r="AA14" i="2"/>
  <c r="M14" i="2"/>
  <c r="D14" i="2"/>
  <c r="A14" i="2"/>
  <c r="AS13" i="2"/>
  <c r="AJ13" i="2"/>
  <c r="AB13" i="2"/>
  <c r="AA13" i="2"/>
  <c r="M13" i="2"/>
  <c r="F13" i="2"/>
  <c r="D13" i="2"/>
  <c r="A13" i="2"/>
  <c r="AS12" i="2"/>
  <c r="AJ12" i="2"/>
  <c r="AB12" i="2"/>
  <c r="AA12" i="2"/>
  <c r="M12" i="2"/>
  <c r="D12" i="2"/>
  <c r="A12" i="2"/>
  <c r="AS11" i="2"/>
  <c r="AJ11" i="2"/>
  <c r="AB11" i="2"/>
  <c r="AA11" i="2"/>
  <c r="M11" i="2"/>
  <c r="F11" i="2"/>
  <c r="D11" i="2"/>
  <c r="A11" i="2"/>
  <c r="AS10" i="2"/>
  <c r="AJ10" i="2"/>
  <c r="AB10" i="2"/>
  <c r="AA10" i="2"/>
  <c r="M10" i="2"/>
  <c r="D10" i="2"/>
  <c r="A10" i="2"/>
  <c r="AS8" i="2"/>
  <c r="AJ8" i="2"/>
  <c r="AB8" i="2"/>
  <c r="AA8" i="2"/>
  <c r="M8" i="2"/>
  <c r="F8" i="2"/>
  <c r="D8" i="2"/>
  <c r="A8" i="2"/>
  <c r="AS7" i="2"/>
  <c r="AJ7" i="2"/>
  <c r="AB7" i="2"/>
  <c r="AA7" i="2"/>
  <c r="M7" i="2"/>
  <c r="D7" i="2"/>
  <c r="A7" i="2"/>
  <c r="AS6" i="2"/>
  <c r="AJ6" i="2"/>
  <c r="AB6" i="2"/>
  <c r="AA6" i="2"/>
  <c r="M6" i="2"/>
  <c r="D6" i="2"/>
  <c r="A6" i="2"/>
  <c r="B6" i="2" s="1"/>
  <c r="AS5" i="2"/>
  <c r="AJ5" i="2"/>
  <c r="AB5" i="2"/>
  <c r="AA5" i="2"/>
  <c r="M5" i="2"/>
  <c r="F5" i="2"/>
  <c r="D5" i="2"/>
  <c r="A5" i="2"/>
  <c r="AR3" i="2"/>
  <c r="AQ3" i="2"/>
  <c r="AP3" i="2"/>
  <c r="AO3" i="2"/>
  <c r="AN3" i="2"/>
  <c r="AK3" i="2"/>
  <c r="AI3" i="2"/>
  <c r="AG3" i="2"/>
  <c r="Z2" i="2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AS245" i="2"/>
  <c r="AA259" i="2"/>
  <c r="F262" i="2"/>
  <c r="F264" i="2"/>
  <c r="AA291" i="2"/>
  <c r="F297" i="2"/>
  <c r="F306" i="2"/>
  <c r="D314" i="2"/>
  <c r="F356" i="2"/>
  <c r="AA360" i="2"/>
  <c r="AC360" i="2" s="1"/>
  <c r="D380" i="2"/>
  <c r="AA388" i="2"/>
  <c r="AC388" i="2" s="1"/>
  <c r="AA392" i="2"/>
  <c r="AA430" i="2"/>
  <c r="F465" i="2"/>
  <c r="F28" i="2"/>
  <c r="AS29" i="2"/>
  <c r="F33" i="2"/>
  <c r="AS34" i="2"/>
  <c r="AS40" i="2"/>
  <c r="AA38" i="2"/>
  <c r="AC38" i="2" s="1"/>
  <c r="AA47" i="2"/>
  <c r="AA48" i="2"/>
  <c r="AA51" i="2"/>
  <c r="AC51" i="2" s="1"/>
  <c r="AA55" i="2"/>
  <c r="AA61" i="2"/>
  <c r="AA65" i="2"/>
  <c r="AA67" i="2"/>
  <c r="AA73" i="2"/>
  <c r="AA76" i="2"/>
  <c r="AA84" i="2"/>
  <c r="AC84" i="2" s="1"/>
  <c r="AA88" i="2"/>
  <c r="AC88" i="2" s="1"/>
  <c r="AA91" i="2"/>
  <c r="AC91" i="2" s="1"/>
  <c r="AA94" i="2"/>
  <c r="AC94" i="2" s="1"/>
  <c r="F104" i="2"/>
  <c r="F107" i="2"/>
  <c r="AS108" i="2"/>
  <c r="AA110" i="2"/>
  <c r="AS126" i="2"/>
  <c r="AS150" i="2"/>
  <c r="AA152" i="2"/>
  <c r="AA173" i="2"/>
  <c r="AS176" i="2"/>
  <c r="F190" i="2"/>
  <c r="AA193" i="2"/>
  <c r="AC193" i="2" s="1"/>
  <c r="F201" i="2"/>
  <c r="F208" i="2"/>
  <c r="AA240" i="2"/>
  <c r="AC240" i="2" s="1"/>
  <c r="F244" i="2"/>
  <c r="AS247" i="2"/>
  <c r="AA249" i="2"/>
  <c r="AA251" i="2"/>
  <c r="AA275" i="2"/>
  <c r="AA280" i="2"/>
  <c r="AA282" i="2"/>
  <c r="AC282" i="2" s="1"/>
  <c r="AA310" i="2"/>
  <c r="AC310" i="2" s="1"/>
  <c r="AS315" i="2"/>
  <c r="D346" i="2"/>
  <c r="F354" i="2"/>
  <c r="AS366" i="2"/>
  <c r="D378" i="2"/>
  <c r="F384" i="2"/>
  <c r="AA386" i="2"/>
  <c r="F416" i="2"/>
  <c r="AS436" i="2"/>
  <c r="F439" i="2"/>
  <c r="AS477" i="2"/>
  <c r="F101" i="2"/>
  <c r="AS102" i="2"/>
  <c r="AA119" i="2"/>
  <c r="AC119" i="2" s="1"/>
  <c r="AA122" i="2"/>
  <c r="AC122" i="2" s="1"/>
  <c r="AA125" i="2"/>
  <c r="AC125" i="2" s="1"/>
  <c r="F133" i="2"/>
  <c r="AS134" i="2"/>
  <c r="AA139" i="2"/>
  <c r="AA144" i="2"/>
  <c r="AA157" i="2"/>
  <c r="AS177" i="2"/>
  <c r="AA182" i="2"/>
  <c r="AC182" i="2" s="1"/>
  <c r="AS196" i="2"/>
  <c r="F203" i="2"/>
  <c r="F210" i="2"/>
  <c r="AS211" i="2"/>
  <c r="F215" i="2"/>
  <c r="AS216" i="2"/>
  <c r="AA222" i="2"/>
  <c r="AS226" i="2"/>
  <c r="F230" i="2"/>
  <c r="AS263" i="2"/>
  <c r="AA264" i="2"/>
  <c r="D318" i="2"/>
  <c r="F320" i="2"/>
  <c r="AS323" i="2"/>
  <c r="AS331" i="2"/>
  <c r="F346" i="2"/>
  <c r="AA356" i="2"/>
  <c r="AC356" i="2" s="1"/>
  <c r="AS390" i="2"/>
  <c r="AA312" i="2"/>
  <c r="AS344" i="2"/>
  <c r="AA404" i="2"/>
  <c r="AS430" i="2"/>
  <c r="AS434" i="2"/>
  <c r="AA463" i="2"/>
  <c r="AC463" i="2" s="1"/>
  <c r="F192" i="2"/>
  <c r="AA210" i="2"/>
  <c r="AC210" i="2" s="1"/>
  <c r="AA215" i="2"/>
  <c r="AC215" i="2" s="1"/>
  <c r="D219" i="2"/>
  <c r="AS228" i="2"/>
  <c r="AA230" i="2"/>
  <c r="AS236" i="2"/>
  <c r="AA237" i="2"/>
  <c r="AS251" i="2"/>
  <c r="AA269" i="2"/>
  <c r="AS275" i="2"/>
  <c r="AS282" i="2"/>
  <c r="AS284" i="2"/>
  <c r="F294" i="2"/>
  <c r="AS297" i="2"/>
  <c r="AS310" i="2"/>
  <c r="F329" i="2"/>
  <c r="AA346" i="2"/>
  <c r="F365" i="2"/>
  <c r="F373" i="2"/>
  <c r="AS386" i="2"/>
  <c r="F419" i="2"/>
  <c r="F429" i="2"/>
  <c r="AS447" i="2"/>
  <c r="AS15" i="2"/>
  <c r="AA19" i="2"/>
  <c r="AC19" i="2" s="1"/>
  <c r="F17" i="2"/>
  <c r="AS18" i="2"/>
  <c r="AA22" i="2"/>
  <c r="AC22" i="2" s="1"/>
  <c r="AA25" i="2"/>
  <c r="AS33" i="2"/>
  <c r="AA41" i="2"/>
  <c r="AA44" i="2"/>
  <c r="AA50" i="2"/>
  <c r="AA53" i="2"/>
  <c r="AA57" i="2"/>
  <c r="AC57" i="2" s="1"/>
  <c r="AA60" i="2"/>
  <c r="AC60" i="2" s="1"/>
  <c r="AA63" i="2"/>
  <c r="AC63" i="2" s="1"/>
  <c r="AA70" i="2"/>
  <c r="AC70" i="2" s="1"/>
  <c r="AA71" i="2"/>
  <c r="AC71" i="2" s="1"/>
  <c r="AA75" i="2"/>
  <c r="AC75" i="2" s="1"/>
  <c r="AA79" i="2"/>
  <c r="AA81" i="2"/>
  <c r="AA87" i="2"/>
  <c r="AA93" i="2"/>
  <c r="AA96" i="2"/>
  <c r="F103" i="2"/>
  <c r="F106" i="2"/>
  <c r="AS107" i="2"/>
  <c r="AA112" i="2"/>
  <c r="AC112" i="2" s="1"/>
  <c r="F117" i="2"/>
  <c r="AS119" i="2"/>
  <c r="AS122" i="2"/>
  <c r="AS125" i="2"/>
  <c r="AA130" i="2"/>
  <c r="AS139" i="2"/>
  <c r="AS144" i="2"/>
  <c r="AA146" i="2"/>
  <c r="AA151" i="2"/>
  <c r="AS182" i="2"/>
  <c r="F189" i="2"/>
  <c r="AS190" i="2"/>
  <c r="F200" i="2"/>
  <c r="AS201" i="2"/>
  <c r="AA205" i="2"/>
  <c r="AC205" i="2" s="1"/>
  <c r="F207" i="2"/>
  <c r="AS208" i="2"/>
  <c r="AA217" i="2"/>
  <c r="AS222" i="2"/>
  <c r="AA239" i="2"/>
  <c r="AA246" i="2"/>
  <c r="AA248" i="2"/>
  <c r="AS253" i="2"/>
  <c r="F261" i="2"/>
  <c r="AS264" i="2"/>
  <c r="AA266" i="2"/>
  <c r="AC266" i="2" s="1"/>
  <c r="F270" i="2"/>
  <c r="AA279" i="2"/>
  <c r="AA290" i="2"/>
  <c r="F307" i="2"/>
  <c r="AA316" i="2"/>
  <c r="F339" i="2"/>
  <c r="F341" i="2"/>
  <c r="AS378" i="2"/>
  <c r="AA382" i="2"/>
  <c r="AC382" i="2" s="1"/>
  <c r="F433" i="2"/>
  <c r="AA478" i="2"/>
  <c r="AC478" i="2" s="1"/>
  <c r="AA485" i="2"/>
  <c r="AC485" i="2" s="1"/>
  <c r="F283" i="2"/>
  <c r="D285" i="2"/>
  <c r="F303" i="2"/>
  <c r="AS320" i="2"/>
  <c r="F350" i="2"/>
  <c r="AA359" i="2"/>
  <c r="AS404" i="2"/>
  <c r="F417" i="2"/>
  <c r="F431" i="2"/>
  <c r="AA472" i="2"/>
  <c r="AC472" i="2" s="1"/>
  <c r="F37" i="2"/>
  <c r="F42" i="2"/>
  <c r="F46" i="2"/>
  <c r="F49" i="2"/>
  <c r="F52" i="2"/>
  <c r="F56" i="2"/>
  <c r="F68" i="2"/>
  <c r="F72" i="2"/>
  <c r="F74" i="2"/>
  <c r="F77" i="2"/>
  <c r="F86" i="2"/>
  <c r="F92" i="2"/>
  <c r="F95" i="2"/>
  <c r="AS101" i="2"/>
  <c r="AA103" i="2"/>
  <c r="AC103" i="2" s="1"/>
  <c r="AA106" i="2"/>
  <c r="F111" i="2"/>
  <c r="F129" i="2"/>
  <c r="AS133" i="2"/>
  <c r="AS141" i="2"/>
  <c r="F148" i="2"/>
  <c r="F155" i="2"/>
  <c r="AS153" i="2"/>
  <c r="F158" i="2"/>
  <c r="AS159" i="2"/>
  <c r="AS164" i="2"/>
  <c r="F169" i="2"/>
  <c r="AS170" i="2"/>
  <c r="AA189" i="2"/>
  <c r="AA200" i="2"/>
  <c r="AA207" i="2"/>
  <c r="AS210" i="2"/>
  <c r="AS215" i="2"/>
  <c r="F224" i="2"/>
  <c r="AA243" i="2"/>
  <c r="AC243" i="2" s="1"/>
  <c r="F252" i="2"/>
  <c r="AA260" i="2"/>
  <c r="F276" i="2"/>
  <c r="F285" i="2"/>
  <c r="AA294" i="2"/>
  <c r="F336" i="2"/>
  <c r="AS346" i="2"/>
  <c r="F387" i="2"/>
  <c r="AS395" i="2"/>
  <c r="F411" i="2"/>
  <c r="AS445" i="2"/>
  <c r="F492" i="2"/>
  <c r="AA377" i="2"/>
  <c r="AC377" i="2" s="1"/>
  <c r="AS429" i="2"/>
  <c r="AS281" i="2"/>
  <c r="AS289" i="2"/>
  <c r="AS307" i="2"/>
  <c r="AS339" i="2"/>
  <c r="AS357" i="2"/>
  <c r="AS391" i="2"/>
  <c r="F405" i="2"/>
  <c r="AS433" i="2"/>
  <c r="AA438" i="2"/>
  <c r="AC438" i="2" s="1"/>
  <c r="AS471" i="2"/>
  <c r="F102" i="2"/>
  <c r="AS103" i="2"/>
  <c r="AS106" i="2"/>
  <c r="AA108" i="2"/>
  <c r="AC108" i="2" s="1"/>
  <c r="AS114" i="2"/>
  <c r="AA126" i="2"/>
  <c r="F134" i="2"/>
  <c r="F142" i="2"/>
  <c r="AS143" i="2"/>
  <c r="AS156" i="2"/>
  <c r="AS174" i="2"/>
  <c r="F177" i="2"/>
  <c r="AS181" i="2"/>
  <c r="AS189" i="2"/>
  <c r="AS194" i="2"/>
  <c r="AS200" i="2"/>
  <c r="AA204" i="2"/>
  <c r="AS207" i="2"/>
  <c r="F211" i="2"/>
  <c r="F216" i="2"/>
  <c r="AA223" i="2"/>
  <c r="AS243" i="2"/>
  <c r="AA256" i="2"/>
  <c r="AC256" i="2" s="1"/>
  <c r="F278" i="2"/>
  <c r="AA315" i="2"/>
  <c r="AC315" i="2" s="1"/>
  <c r="F323" i="2"/>
  <c r="F331" i="2"/>
  <c r="F364" i="2"/>
  <c r="F399" i="2"/>
  <c r="AS408" i="2"/>
  <c r="F422" i="2"/>
  <c r="AC246" i="2"/>
  <c r="AC142" i="2"/>
  <c r="AC23" i="2"/>
  <c r="AS475" i="2"/>
  <c r="D393" i="2"/>
  <c r="D476" i="2"/>
  <c r="AS440" i="2"/>
  <c r="D414" i="2"/>
  <c r="AA480" i="2"/>
  <c r="AC480" i="2" s="1"/>
  <c r="D99" i="2"/>
  <c r="AC390" i="2"/>
  <c r="AC430" i="2"/>
  <c r="AC492" i="2"/>
  <c r="AC136" i="2"/>
  <c r="D418" i="2"/>
  <c r="AS461" i="2"/>
  <c r="D410" i="2"/>
  <c r="D286" i="2"/>
  <c r="AS469" i="2"/>
  <c r="AA278" i="2"/>
  <c r="AC278" i="2" s="1"/>
  <c r="F484" i="2"/>
  <c r="D460" i="2"/>
  <c r="AS456" i="2"/>
  <c r="AA328" i="2"/>
  <c r="AC328" i="2" s="1"/>
  <c r="AS329" i="2"/>
  <c r="AS336" i="2"/>
  <c r="AS341" i="2"/>
  <c r="F344" i="2"/>
  <c r="AS350" i="2"/>
  <c r="F376" i="2"/>
  <c r="AA395" i="2"/>
  <c r="AC395" i="2" s="1"/>
  <c r="AS406" i="2"/>
  <c r="F413" i="2"/>
  <c r="AS418" i="2"/>
  <c r="AA436" i="2"/>
  <c r="AC436" i="2" s="1"/>
  <c r="F437" i="2"/>
  <c r="AA445" i="2"/>
  <c r="AC445" i="2" s="1"/>
  <c r="AA447" i="2"/>
  <c r="AC447" i="2" s="1"/>
  <c r="F452" i="2"/>
  <c r="F455" i="2"/>
  <c r="AS462" i="2"/>
  <c r="AS464" i="2"/>
  <c r="AA469" i="2"/>
  <c r="AC469" i="2" s="1"/>
  <c r="AA471" i="2"/>
  <c r="AC471" i="2" s="1"/>
  <c r="AA477" i="2"/>
  <c r="AC477" i="2" s="1"/>
  <c r="F479" i="2"/>
  <c r="AS483" i="2"/>
  <c r="AS493" i="2"/>
  <c r="AA442" i="2"/>
  <c r="AC442" i="2" s="1"/>
  <c r="AA286" i="2"/>
  <c r="AC286" i="2" s="1"/>
  <c r="AA45" i="2"/>
  <c r="AC45" i="2" s="1"/>
  <c r="AA461" i="2"/>
  <c r="AC461" i="2" s="1"/>
  <c r="AA440" i="2"/>
  <c r="AC440" i="2" s="1"/>
  <c r="AS237" i="2"/>
  <c r="AS256" i="2"/>
  <c r="F259" i="2"/>
  <c r="AA271" i="2"/>
  <c r="AC271" i="2" s="1"/>
  <c r="D288" i="2"/>
  <c r="AA295" i="2"/>
  <c r="AC295" i="2" s="1"/>
  <c r="F313" i="2"/>
  <c r="AS354" i="2"/>
  <c r="F357" i="2"/>
  <c r="F359" i="2"/>
  <c r="F360" i="2"/>
  <c r="AS361" i="2"/>
  <c r="AS365" i="2"/>
  <c r="F380" i="2"/>
  <c r="F385" i="2"/>
  <c r="F392" i="2"/>
  <c r="F409" i="2"/>
  <c r="D411" i="2"/>
  <c r="AS425" i="2"/>
  <c r="F472" i="2"/>
  <c r="AS473" i="2"/>
  <c r="F486" i="2"/>
  <c r="AS490" i="2"/>
  <c r="AA493" i="2"/>
  <c r="AC493" i="2" s="1"/>
  <c r="F100" i="2"/>
  <c r="F352" i="2"/>
  <c r="F118" i="2"/>
  <c r="F327" i="2"/>
  <c r="F167" i="2"/>
  <c r="AS442" i="2"/>
  <c r="AS286" i="2"/>
  <c r="AS45" i="2"/>
  <c r="F366" i="2"/>
  <c r="F368" i="2"/>
  <c r="F370" i="2"/>
  <c r="AA378" i="2"/>
  <c r="AC378" i="2" s="1"/>
  <c r="AS389" i="2"/>
  <c r="AS403" i="2"/>
  <c r="AA405" i="2"/>
  <c r="AC405" i="2" s="1"/>
  <c r="AA408" i="2"/>
  <c r="AC408" i="2" s="1"/>
  <c r="D423" i="2"/>
  <c r="AA426" i="2"/>
  <c r="AC426" i="2" s="1"/>
  <c r="AA433" i="2"/>
  <c r="AC433" i="2" s="1"/>
  <c r="F441" i="2"/>
  <c r="F444" i="2"/>
  <c r="F450" i="2"/>
  <c r="F453" i="2"/>
  <c r="AS452" i="2"/>
  <c r="D459" i="2"/>
  <c r="AA488" i="2"/>
  <c r="AC488" i="2" s="1"/>
  <c r="AA100" i="2"/>
  <c r="AC100" i="2" s="1"/>
  <c r="AA352" i="2"/>
  <c r="AC352" i="2" s="1"/>
  <c r="AA118" i="2"/>
  <c r="AC118" i="2" s="1"/>
  <c r="AA327" i="2"/>
  <c r="AC327" i="2" s="1"/>
  <c r="AA167" i="2"/>
  <c r="AC167" i="2" s="1"/>
  <c r="AS455" i="2"/>
  <c r="F459" i="2"/>
  <c r="F476" i="2"/>
  <c r="D443" i="2"/>
  <c r="AA308" i="2"/>
  <c r="AC308" i="2" s="1"/>
  <c r="AS316" i="2"/>
  <c r="F319" i="2"/>
  <c r="AS359" i="2"/>
  <c r="AS360" i="2"/>
  <c r="AA368" i="2"/>
  <c r="AC368" i="2" s="1"/>
  <c r="AA370" i="2"/>
  <c r="AC370" i="2" s="1"/>
  <c r="AS382" i="2"/>
  <c r="D384" i="2"/>
  <c r="F388" i="2"/>
  <c r="AS392" i="2"/>
  <c r="F400" i="2"/>
  <c r="AS401" i="2"/>
  <c r="F415" i="2"/>
  <c r="F430" i="2"/>
  <c r="AS431" i="2"/>
  <c r="AA441" i="2"/>
  <c r="AC441" i="2" s="1"/>
  <c r="AA450" i="2"/>
  <c r="AC450" i="2" s="1"/>
  <c r="AA453" i="2"/>
  <c r="AC453" i="2" s="1"/>
  <c r="AA468" i="2"/>
  <c r="AC468" i="2" s="1"/>
  <c r="F470" i="2"/>
  <c r="AS472" i="2"/>
  <c r="AS480" i="2"/>
  <c r="F99" i="2"/>
  <c r="F443" i="2"/>
  <c r="F287" i="2"/>
  <c r="F487" i="2"/>
  <c r="F54" i="2"/>
  <c r="F456" i="2"/>
  <c r="AS100" i="2"/>
  <c r="AS352" i="2"/>
  <c r="AS118" i="2"/>
  <c r="AS327" i="2"/>
  <c r="AS167" i="2"/>
  <c r="F493" i="2"/>
  <c r="AA99" i="2"/>
  <c r="AC99" i="2" s="1"/>
  <c r="AA443" i="2"/>
  <c r="AC443" i="2" s="1"/>
  <c r="AA287" i="2"/>
  <c r="AC287" i="2" s="1"/>
  <c r="AA487" i="2"/>
  <c r="AC487" i="2" s="1"/>
  <c r="AA54" i="2"/>
  <c r="AC54" i="2" s="1"/>
  <c r="AA456" i="2"/>
  <c r="AC456" i="2" s="1"/>
  <c r="AA218" i="2"/>
  <c r="AC218" i="2" s="1"/>
  <c r="AS232" i="2"/>
  <c r="AA254" i="2"/>
  <c r="AC254" i="2" s="1"/>
  <c r="AA261" i="2"/>
  <c r="AC261" i="2" s="1"/>
  <c r="F268" i="2"/>
  <c r="AS272" i="2"/>
  <c r="D283" i="2"/>
  <c r="AA285" i="2"/>
  <c r="AC285" i="2" s="1"/>
  <c r="AA289" i="2"/>
  <c r="AC289" i="2" s="1"/>
  <c r="F301" i="2"/>
  <c r="AS306" i="2"/>
  <c r="AS308" i="2"/>
  <c r="F317" i="2"/>
  <c r="AA329" i="2"/>
  <c r="AC329" i="2" s="1"/>
  <c r="AA341" i="2"/>
  <c r="AC341" i="2" s="1"/>
  <c r="F361" i="2"/>
  <c r="AS364" i="2"/>
  <c r="AS368" i="2"/>
  <c r="AS370" i="2"/>
  <c r="F383" i="2"/>
  <c r="AA418" i="2"/>
  <c r="AC418" i="2" s="1"/>
  <c r="F420" i="2"/>
  <c r="F425" i="2"/>
  <c r="AS441" i="2"/>
  <c r="D447" i="2"/>
  <c r="AS450" i="2"/>
  <c r="AS453" i="2"/>
  <c r="F458" i="2"/>
  <c r="AS459" i="2"/>
  <c r="AA462" i="2"/>
  <c r="AC462" i="2" s="1"/>
  <c r="AA464" i="2"/>
  <c r="AC464" i="2" s="1"/>
  <c r="F473" i="2"/>
  <c r="F475" i="2"/>
  <c r="AS476" i="2"/>
  <c r="F481" i="2"/>
  <c r="AA483" i="2"/>
  <c r="AC483" i="2" s="1"/>
  <c r="F489" i="2"/>
  <c r="AS294" i="2"/>
  <c r="AS312" i="2"/>
  <c r="F328" i="2"/>
  <c r="AA354" i="2"/>
  <c r="AC354" i="2" s="1"/>
  <c r="AS356" i="2"/>
  <c r="AA365" i="2"/>
  <c r="AC365" i="2" s="1"/>
  <c r="AS377" i="2"/>
  <c r="F395" i="2"/>
  <c r="AS400" i="2"/>
  <c r="AA399" i="2"/>
  <c r="AC399" i="2" s="1"/>
  <c r="D422" i="2"/>
  <c r="AA427" i="2"/>
  <c r="AC427" i="2" s="1"/>
  <c r="F428" i="2"/>
  <c r="F434" i="2"/>
  <c r="F436" i="2"/>
  <c r="D445" i="2"/>
  <c r="F447" i="2"/>
  <c r="AA466" i="2"/>
  <c r="AC466" i="2" s="1"/>
  <c r="F442" i="2"/>
  <c r="F286" i="2"/>
  <c r="F45" i="2"/>
  <c r="F461" i="2"/>
  <c r="F440" i="2"/>
  <c r="AA458" i="2"/>
  <c r="AC458" i="2" s="1"/>
  <c r="F467" i="2"/>
  <c r="AA475" i="2"/>
  <c r="AC475" i="2" s="1"/>
  <c r="AS488" i="2"/>
  <c r="AS99" i="2"/>
  <c r="AS443" i="2"/>
  <c r="AS287" i="2"/>
  <c r="AS487" i="2"/>
  <c r="AS54" i="2"/>
  <c r="AC157" i="2"/>
  <c r="AC166" i="2"/>
  <c r="AC204" i="2"/>
  <c r="AC129" i="2"/>
  <c r="AC338" i="2"/>
  <c r="AC351" i="2"/>
  <c r="AL3" i="2"/>
  <c r="AC259" i="2"/>
  <c r="AC369" i="2"/>
  <c r="AC76" i="2"/>
  <c r="AC304" i="2"/>
  <c r="AC41" i="2"/>
  <c r="AC283" i="2"/>
  <c r="AC55" i="2"/>
  <c r="AC77" i="2"/>
  <c r="AC78" i="2"/>
  <c r="AC85" i="2"/>
  <c r="AC93" i="2"/>
  <c r="AC95" i="2"/>
  <c r="AC225" i="2"/>
  <c r="AC265" i="2"/>
  <c r="AC347" i="2"/>
  <c r="AC188" i="2"/>
  <c r="AC198" i="2"/>
  <c r="AC16" i="2"/>
  <c r="AC132" i="2"/>
  <c r="AC154" i="2"/>
  <c r="AC219" i="2"/>
  <c r="AC298" i="2"/>
  <c r="AC61" i="2"/>
  <c r="AC67" i="2"/>
  <c r="AC121" i="2"/>
  <c r="AC126" i="2"/>
  <c r="AC138" i="2"/>
  <c r="AC296" i="2"/>
  <c r="AC10" i="2"/>
  <c r="AC27" i="2"/>
  <c r="AC116" i="2"/>
  <c r="AC165" i="2"/>
  <c r="AC195" i="2"/>
  <c r="AC207" i="2"/>
  <c r="AC397" i="2"/>
  <c r="AC81" i="2"/>
  <c r="AC86" i="2"/>
  <c r="AC172" i="2"/>
  <c r="AC191" i="2"/>
  <c r="AS489" i="2"/>
  <c r="AS486" i="2"/>
  <c r="AS482" i="2"/>
  <c r="AS481" i="2"/>
  <c r="AS479" i="2"/>
  <c r="AA476" i="2"/>
  <c r="AC476" i="2" s="1"/>
  <c r="AA473" i="2"/>
  <c r="AC473" i="2" s="1"/>
  <c r="F468" i="2"/>
  <c r="F466" i="2"/>
  <c r="F463" i="2"/>
  <c r="AA459" i="2"/>
  <c r="AC459" i="2" s="1"/>
  <c r="AA452" i="2"/>
  <c r="AC452" i="2" s="1"/>
  <c r="AS439" i="2"/>
  <c r="F438" i="2"/>
  <c r="AA434" i="2"/>
  <c r="AC434" i="2" s="1"/>
  <c r="AA431" i="2"/>
  <c r="AC431" i="2" s="1"/>
  <c r="AA429" i="2"/>
  <c r="AC429" i="2" s="1"/>
  <c r="F427" i="2"/>
  <c r="AA425" i="2"/>
  <c r="AC425" i="2" s="1"/>
  <c r="AS422" i="2"/>
  <c r="AS419" i="2"/>
  <c r="AS416" i="2"/>
  <c r="AS413" i="2"/>
  <c r="AS411" i="2"/>
  <c r="AA400" i="2"/>
  <c r="AC400" i="2" s="1"/>
  <c r="AA391" i="2"/>
  <c r="AC391" i="2" s="1"/>
  <c r="AS384" i="2"/>
  <c r="AS383" i="2"/>
  <c r="AS380" i="2"/>
  <c r="AS372" i="2"/>
  <c r="AA366" i="2"/>
  <c r="AC366" i="2" s="1"/>
  <c r="AA364" i="2"/>
  <c r="AC364" i="2" s="1"/>
  <c r="AA361" i="2"/>
  <c r="AC361" i="2" s="1"/>
  <c r="AA357" i="2"/>
  <c r="AC357" i="2" s="1"/>
  <c r="AA350" i="2"/>
  <c r="AC350" i="2" s="1"/>
  <c r="AA344" i="2"/>
  <c r="AC344" i="2" s="1"/>
  <c r="AA339" i="2"/>
  <c r="AC339" i="2" s="1"/>
  <c r="AA336" i="2"/>
  <c r="AC336" i="2" s="1"/>
  <c r="AA331" i="2"/>
  <c r="AC331" i="2" s="1"/>
  <c r="AA323" i="2"/>
  <c r="AC323" i="2" s="1"/>
  <c r="AA320" i="2"/>
  <c r="AC320" i="2" s="1"/>
  <c r="AA307" i="2"/>
  <c r="AC307" i="2" s="1"/>
  <c r="AS303" i="2"/>
  <c r="AA297" i="2"/>
  <c r="AC297" i="2" s="1"/>
  <c r="F295" i="2"/>
  <c r="F271" i="2"/>
  <c r="F269" i="2"/>
  <c r="F266" i="2"/>
  <c r="F260" i="2"/>
  <c r="AA216" i="2"/>
  <c r="AC216" i="2" s="1"/>
  <c r="AA213" i="2"/>
  <c r="AC213" i="2" s="1"/>
  <c r="AA211" i="2"/>
  <c r="AC211" i="2" s="1"/>
  <c r="AA208" i="2"/>
  <c r="AC208" i="2" s="1"/>
  <c r="AA203" i="2"/>
  <c r="AC203" i="2" s="1"/>
  <c r="AA201" i="2"/>
  <c r="AC201" i="2" s="1"/>
  <c r="AA194" i="2"/>
  <c r="AC194" i="2" s="1"/>
  <c r="AA190" i="2"/>
  <c r="AC190" i="2" s="1"/>
  <c r="AS183" i="2"/>
  <c r="AS180" i="2"/>
  <c r="AS178" i="2"/>
  <c r="AA176" i="2"/>
  <c r="AC176" i="2" s="1"/>
  <c r="AA174" i="2"/>
  <c r="AC174" i="2" s="1"/>
  <c r="AA170" i="2"/>
  <c r="AC170" i="2" s="1"/>
  <c r="AA168" i="2"/>
  <c r="AC168" i="2" s="1"/>
  <c r="AA164" i="2"/>
  <c r="AC164" i="2" s="1"/>
  <c r="AA162" i="2"/>
  <c r="AC162" i="2" s="1"/>
  <c r="AA159" i="2"/>
  <c r="AC159" i="2" s="1"/>
  <c r="AA156" i="2"/>
  <c r="AC156" i="2" s="1"/>
  <c r="AA153" i="2"/>
  <c r="AC153" i="2" s="1"/>
  <c r="AA150" i="2"/>
  <c r="AC150" i="2" s="1"/>
  <c r="AA148" i="2"/>
  <c r="AC148" i="2" s="1"/>
  <c r="AA143" i="2"/>
  <c r="AC143" i="2" s="1"/>
  <c r="AA140" i="2"/>
  <c r="AC140" i="2" s="1"/>
  <c r="AA134" i="2"/>
  <c r="AC134" i="2" s="1"/>
  <c r="AA131" i="2"/>
  <c r="AC131" i="2" s="1"/>
  <c r="AA128" i="2"/>
  <c r="AC128" i="2" s="1"/>
  <c r="AA117" i="2"/>
  <c r="AC117" i="2" s="1"/>
  <c r="AA114" i="2"/>
  <c r="AC114" i="2" s="1"/>
  <c r="AA113" i="2"/>
  <c r="AC113" i="2" s="1"/>
  <c r="AA109" i="2"/>
  <c r="AC109" i="2" s="1"/>
  <c r="AA107" i="2"/>
  <c r="AC107" i="2" s="1"/>
  <c r="AA102" i="2"/>
  <c r="AC102" i="2" s="1"/>
  <c r="AA97" i="2"/>
  <c r="AC97" i="2" s="1"/>
  <c r="F490" i="2"/>
  <c r="F488" i="2"/>
  <c r="F483" i="2"/>
  <c r="F480" i="2"/>
  <c r="AS474" i="2"/>
  <c r="F471" i="2"/>
  <c r="AS460" i="2"/>
  <c r="AS457" i="2"/>
  <c r="AS454" i="2"/>
  <c r="AS449" i="2"/>
  <c r="AS448" i="2"/>
  <c r="AS446" i="2"/>
  <c r="F445" i="2"/>
  <c r="AS435" i="2"/>
  <c r="AS432" i="2"/>
  <c r="AS424" i="2"/>
  <c r="F418" i="2"/>
  <c r="AA406" i="2"/>
  <c r="AC406" i="2" s="1"/>
  <c r="AA403" i="2"/>
  <c r="AC403" i="2" s="1"/>
  <c r="AA401" i="2"/>
  <c r="AC401" i="2" s="1"/>
  <c r="AS394" i="2"/>
  <c r="AA389" i="2"/>
  <c r="AC389" i="2" s="1"/>
  <c r="AS387" i="2"/>
  <c r="F386" i="2"/>
  <c r="F382" i="2"/>
  <c r="F378" i="2"/>
  <c r="F377" i="2"/>
  <c r="AS367" i="2"/>
  <c r="AS362" i="2"/>
  <c r="AS358" i="2"/>
  <c r="AS355" i="2"/>
  <c r="AS353" i="2"/>
  <c r="AS348" i="2"/>
  <c r="AS342" i="2"/>
  <c r="AS340" i="2"/>
  <c r="AS335" i="2"/>
  <c r="AS332" i="2"/>
  <c r="AS330" i="2"/>
  <c r="AS321" i="2"/>
  <c r="AA300" i="2"/>
  <c r="AC300" i="2" s="1"/>
  <c r="AS298" i="2"/>
  <c r="AA288" i="2"/>
  <c r="AC288" i="2" s="1"/>
  <c r="AA284" i="2"/>
  <c r="AC284" i="2" s="1"/>
  <c r="AA281" i="2"/>
  <c r="AC281" i="2" s="1"/>
  <c r="AA274" i="2"/>
  <c r="AC274" i="2" s="1"/>
  <c r="AA272" i="2"/>
  <c r="AC272" i="2" s="1"/>
  <c r="AA263" i="2"/>
  <c r="AC263" i="2" s="1"/>
  <c r="AA253" i="2"/>
  <c r="AC253" i="2" s="1"/>
  <c r="AA250" i="2"/>
  <c r="AC250" i="2" s="1"/>
  <c r="AA247" i="2"/>
  <c r="AC247" i="2" s="1"/>
  <c r="AA242" i="2"/>
  <c r="AC242" i="2" s="1"/>
  <c r="AA241" i="2"/>
  <c r="AC241" i="2" s="1"/>
  <c r="AA236" i="2"/>
  <c r="AC236" i="2" s="1"/>
  <c r="AA232" i="2"/>
  <c r="AC232" i="2" s="1"/>
  <c r="AA228" i="2"/>
  <c r="AC228" i="2" s="1"/>
  <c r="AS212" i="2"/>
  <c r="AS209" i="2"/>
  <c r="AS206" i="2"/>
  <c r="AS204" i="2"/>
  <c r="AS202" i="2"/>
  <c r="AS193" i="2"/>
  <c r="F182" i="2"/>
  <c r="F179" i="2"/>
  <c r="AS173" i="2"/>
  <c r="AS171" i="2"/>
  <c r="AS165" i="2"/>
  <c r="AS160" i="2"/>
  <c r="AS157" i="2"/>
  <c r="AA482" i="2"/>
  <c r="AC482" i="2" s="1"/>
  <c r="AA481" i="2"/>
  <c r="AC481" i="2" s="1"/>
  <c r="AA479" i="2"/>
  <c r="AC479" i="2" s="1"/>
  <c r="AS470" i="2"/>
  <c r="AS467" i="2"/>
  <c r="AS465" i="2"/>
  <c r="AA439" i="2"/>
  <c r="AC439" i="2" s="1"/>
  <c r="AS437" i="2"/>
  <c r="AA422" i="2"/>
  <c r="AC422" i="2" s="1"/>
  <c r="AA419" i="2"/>
  <c r="AC419" i="2" s="1"/>
  <c r="AA416" i="2"/>
  <c r="AC416" i="2" s="1"/>
  <c r="AA413" i="2"/>
  <c r="AC413" i="2" s="1"/>
  <c r="AA411" i="2"/>
  <c r="AC411" i="2" s="1"/>
  <c r="AS409" i="2"/>
  <c r="F406" i="2"/>
  <c r="F403" i="2"/>
  <c r="F401" i="2"/>
  <c r="F391" i="2"/>
  <c r="F389" i="2"/>
  <c r="AA384" i="2"/>
  <c r="AC384" i="2" s="1"/>
  <c r="AA383" i="2"/>
  <c r="AC383" i="2" s="1"/>
  <c r="AA380" i="2"/>
  <c r="AC380" i="2" s="1"/>
  <c r="AA372" i="2"/>
  <c r="AC372" i="2" s="1"/>
  <c r="AS317" i="2"/>
  <c r="AS313" i="2"/>
  <c r="AA303" i="2"/>
  <c r="AC303" i="2" s="1"/>
  <c r="F300" i="2"/>
  <c r="F288" i="2"/>
  <c r="F284" i="2"/>
  <c r="F281" i="2"/>
  <c r="F274" i="2"/>
  <c r="F272" i="2"/>
  <c r="AS270" i="2"/>
  <c r="AS268" i="2"/>
  <c r="AS262" i="2"/>
  <c r="F263" i="2"/>
  <c r="F253" i="2"/>
  <c r="F250" i="2"/>
  <c r="F247" i="2"/>
  <c r="F242" i="2"/>
  <c r="F241" i="2"/>
  <c r="F236" i="2"/>
  <c r="F232" i="2"/>
  <c r="F228" i="2"/>
  <c r="AA183" i="2"/>
  <c r="AC183" i="2" s="1"/>
  <c r="AA180" i="2"/>
  <c r="AC180" i="2" s="1"/>
  <c r="AA178" i="2"/>
  <c r="AC178" i="2" s="1"/>
  <c r="AA37" i="2"/>
  <c r="AC37" i="2" s="1"/>
  <c r="AA32" i="2"/>
  <c r="AC32" i="2" s="1"/>
  <c r="AS30" i="2"/>
  <c r="AS27" i="2"/>
  <c r="AS25" i="2"/>
  <c r="F20" i="2"/>
  <c r="F16" i="2"/>
  <c r="F12" i="2"/>
  <c r="F10" i="2"/>
  <c r="F6" i="2"/>
  <c r="AS484" i="2"/>
  <c r="AA474" i="2"/>
  <c r="AC474" i="2" s="1"/>
  <c r="F469" i="2"/>
  <c r="F464" i="2"/>
  <c r="AA460" i="2"/>
  <c r="AC460" i="2" s="1"/>
  <c r="AA457" i="2"/>
  <c r="AC457" i="2" s="1"/>
  <c r="AA454" i="2"/>
  <c r="AC454" i="2" s="1"/>
  <c r="AA449" i="2"/>
  <c r="AC449" i="2" s="1"/>
  <c r="AA448" i="2"/>
  <c r="AC448" i="2" s="1"/>
  <c r="AA446" i="2"/>
  <c r="AC446" i="2" s="1"/>
  <c r="AS444" i="2"/>
  <c r="AA435" i="2"/>
  <c r="AC435" i="2" s="1"/>
  <c r="AA432" i="2"/>
  <c r="AC432" i="2" s="1"/>
  <c r="AS428" i="2"/>
  <c r="AA424" i="2"/>
  <c r="AC424" i="2" s="1"/>
  <c r="AS420" i="2"/>
  <c r="AS417" i="2"/>
  <c r="AS415" i="2"/>
  <c r="AA394" i="2"/>
  <c r="AC394" i="2" s="1"/>
  <c r="AA387" i="2"/>
  <c r="AC387" i="2" s="1"/>
  <c r="AS385" i="2"/>
  <c r="AS376" i="2"/>
  <c r="AS373" i="2"/>
  <c r="AA367" i="2"/>
  <c r="AC367" i="2" s="1"/>
  <c r="AA362" i="2"/>
  <c r="AC362" i="2" s="1"/>
  <c r="AA358" i="2"/>
  <c r="AC358" i="2" s="1"/>
  <c r="AA355" i="2"/>
  <c r="AC355" i="2" s="1"/>
  <c r="AA353" i="2"/>
  <c r="AC353" i="2" s="1"/>
  <c r="AA348" i="2"/>
  <c r="AC348" i="2" s="1"/>
  <c r="AA342" i="2"/>
  <c r="AC342" i="2" s="1"/>
  <c r="AA340" i="2"/>
  <c r="AC340" i="2" s="1"/>
  <c r="AA335" i="2"/>
  <c r="AC335" i="2" s="1"/>
  <c r="AA332" i="2"/>
  <c r="AC332" i="2" s="1"/>
  <c r="AA330" i="2"/>
  <c r="AC330" i="2" s="1"/>
  <c r="AA321" i="2"/>
  <c r="AC321" i="2" s="1"/>
  <c r="AS319" i="2"/>
  <c r="F316" i="2"/>
  <c r="F315" i="2"/>
  <c r="F312" i="2"/>
  <c r="F474" i="2"/>
  <c r="AA470" i="2"/>
  <c r="AC470" i="2" s="1"/>
  <c r="AA467" i="2"/>
  <c r="AC467" i="2" s="1"/>
  <c r="AA465" i="2"/>
  <c r="AC465" i="2" s="1"/>
  <c r="F460" i="2"/>
  <c r="F457" i="2"/>
  <c r="F454" i="2"/>
  <c r="F449" i="2"/>
  <c r="F448" i="2"/>
  <c r="F446" i="2"/>
  <c r="AA437" i="2"/>
  <c r="AC437" i="2" s="1"/>
  <c r="F435" i="2"/>
  <c r="F432" i="2"/>
  <c r="F426" i="2"/>
  <c r="F424" i="2"/>
  <c r="AA409" i="2"/>
  <c r="AC409" i="2" s="1"/>
  <c r="AS405" i="2"/>
  <c r="AS399" i="2"/>
  <c r="F394" i="2"/>
  <c r="AS388" i="2"/>
  <c r="F372" i="2"/>
  <c r="F367" i="2"/>
  <c r="F362" i="2"/>
  <c r="F358" i="2"/>
  <c r="F355" i="2"/>
  <c r="F353" i="2"/>
  <c r="F348" i="2"/>
  <c r="F342" i="2"/>
  <c r="F340" i="2"/>
  <c r="F335" i="2"/>
  <c r="F332" i="2"/>
  <c r="F330" i="2"/>
  <c r="F321" i="2"/>
  <c r="AA317" i="2"/>
  <c r="AC317" i="2" s="1"/>
  <c r="AA313" i="2"/>
  <c r="AC313" i="2" s="1"/>
  <c r="F298" i="2"/>
  <c r="AS285" i="2"/>
  <c r="AS283" i="2"/>
  <c r="AS280" i="2"/>
  <c r="AS278" i="2"/>
  <c r="AS276" i="2"/>
  <c r="AS271" i="2"/>
  <c r="AA270" i="2"/>
  <c r="AC270" i="2" s="1"/>
  <c r="AA268" i="2"/>
  <c r="AC268" i="2" s="1"/>
  <c r="AA262" i="2"/>
  <c r="AC262" i="2" s="1"/>
  <c r="AS254" i="2"/>
  <c r="AS252" i="2"/>
  <c r="AS249" i="2"/>
  <c r="AS246" i="2"/>
  <c r="AS244" i="2"/>
  <c r="AS240" i="2"/>
  <c r="AS238" i="2"/>
  <c r="AS234" i="2"/>
  <c r="AS230" i="2"/>
  <c r="AS224" i="2"/>
  <c r="AS223" i="2"/>
  <c r="AS218" i="2"/>
  <c r="F217" i="2"/>
  <c r="F212" i="2"/>
  <c r="F209" i="2"/>
  <c r="F206" i="2"/>
  <c r="F204" i="2"/>
  <c r="F202" i="2"/>
  <c r="F193" i="2"/>
  <c r="F178" i="2"/>
  <c r="F173" i="2"/>
  <c r="F171" i="2"/>
  <c r="F165" i="2"/>
  <c r="F160" i="2"/>
  <c r="F157" i="2"/>
  <c r="F151" i="2"/>
  <c r="F149" i="2"/>
  <c r="F145" i="2"/>
  <c r="F144" i="2"/>
  <c r="F141" i="2"/>
  <c r="F136" i="2"/>
  <c r="AA484" i="2"/>
  <c r="AC484" i="2" s="1"/>
  <c r="F477" i="2"/>
  <c r="AS468" i="2"/>
  <c r="AS466" i="2"/>
  <c r="AS463" i="2"/>
  <c r="F462" i="2"/>
  <c r="AA444" i="2"/>
  <c r="AC444" i="2" s="1"/>
  <c r="AS438" i="2"/>
  <c r="AA428" i="2"/>
  <c r="AC428" i="2" s="1"/>
  <c r="AS427" i="2"/>
  <c r="AA420" i="2"/>
  <c r="AC420" i="2" s="1"/>
  <c r="AA417" i="2"/>
  <c r="AC417" i="2" s="1"/>
  <c r="AA415" i="2"/>
  <c r="AC415" i="2" s="1"/>
  <c r="F408" i="2"/>
  <c r="F404" i="2"/>
  <c r="F390" i="2"/>
  <c r="AA385" i="2"/>
  <c r="AC385" i="2" s="1"/>
  <c r="AA376" i="2"/>
  <c r="AC376" i="2" s="1"/>
  <c r="AA373" i="2"/>
  <c r="AC373" i="2" s="1"/>
  <c r="AA319" i="2"/>
  <c r="AC319" i="2" s="1"/>
  <c r="F310" i="2"/>
  <c r="F308" i="2"/>
  <c r="AA306" i="2"/>
  <c r="AC306" i="2" s="1"/>
  <c r="AA301" i="2"/>
  <c r="AC301" i="2" s="1"/>
  <c r="AS295" i="2"/>
  <c r="AS291" i="2"/>
  <c r="F290" i="2"/>
  <c r="F289" i="2"/>
  <c r="F282" i="2"/>
  <c r="F279" i="2"/>
  <c r="F275" i="2"/>
  <c r="AS269" i="2"/>
  <c r="AS266" i="2"/>
  <c r="AS260" i="2"/>
  <c r="AS259" i="2"/>
  <c r="F258" i="2"/>
  <c r="F256" i="2"/>
  <c r="F255" i="2"/>
  <c r="F251" i="2"/>
  <c r="F248" i="2"/>
  <c r="F245" i="2"/>
  <c r="F243" i="2"/>
  <c r="F239" i="2"/>
  <c r="F237" i="2"/>
  <c r="F229" i="2"/>
  <c r="F226" i="2"/>
  <c r="F222" i="2"/>
  <c r="AA181" i="2"/>
  <c r="AC181" i="2" s="1"/>
  <c r="AA177" i="2"/>
  <c r="AC177" i="2" s="1"/>
  <c r="AA39" i="2"/>
  <c r="AC39" i="2" s="1"/>
  <c r="AA35" i="2"/>
  <c r="AC35" i="2" s="1"/>
  <c r="AA33" i="2"/>
  <c r="AC33" i="2" s="1"/>
  <c r="AS28" i="2"/>
  <c r="AS21" i="2"/>
  <c r="AS17" i="2"/>
  <c r="F14" i="2"/>
  <c r="F7" i="2"/>
  <c r="F482" i="2"/>
  <c r="AA486" i="2"/>
  <c r="AC486" i="2" s="1"/>
  <c r="AA489" i="2"/>
  <c r="AC489" i="2" s="1"/>
  <c r="AA490" i="2"/>
  <c r="AC490" i="2" s="1"/>
  <c r="AC149" i="2"/>
  <c r="AC42" i="2"/>
  <c r="AC53" i="2"/>
  <c r="AC231" i="2"/>
  <c r="AC127" i="2"/>
  <c r="AC62" i="2"/>
  <c r="AC20" i="2"/>
  <c r="AC26" i="2"/>
  <c r="AC137" i="2"/>
  <c r="D301" i="2"/>
  <c r="D320" i="2"/>
  <c r="AC451" i="2"/>
  <c r="D427" i="2"/>
  <c r="D463" i="2"/>
  <c r="D471" i="2"/>
  <c r="AC187" i="2"/>
  <c r="AC292" i="2"/>
  <c r="D295" i="2"/>
  <c r="D478" i="2"/>
  <c r="AC217" i="2"/>
  <c r="AC101" i="2"/>
  <c r="AC104" i="2"/>
  <c r="AC423" i="2"/>
  <c r="AC275" i="2"/>
  <c r="AC7" i="2"/>
  <c r="AC14" i="2"/>
  <c r="AC66" i="2"/>
  <c r="AC105" i="2"/>
  <c r="AC155" i="2"/>
  <c r="AC202" i="2"/>
  <c r="AC392" i="2"/>
  <c r="AC491" i="2"/>
  <c r="AC80" i="2"/>
  <c r="AC44" i="2"/>
  <c r="AC48" i="2"/>
  <c r="AC83" i="2"/>
  <c r="AC135" i="2"/>
  <c r="AC141" i="2"/>
  <c r="AC144" i="2"/>
  <c r="AC145" i="2"/>
  <c r="AC161" i="2"/>
  <c r="AC184" i="2"/>
  <c r="AC221" i="2"/>
  <c r="AC257" i="2"/>
  <c r="AC299" i="2"/>
  <c r="AC312" i="2"/>
  <c r="AC316" i="2"/>
  <c r="AC64" i="2"/>
  <c r="AC68" i="2"/>
  <c r="AC96" i="2"/>
  <c r="AC269" i="2"/>
  <c r="AC324" i="2"/>
  <c r="AC346" i="2"/>
  <c r="AC374" i="2"/>
  <c r="AC412" i="2"/>
  <c r="AC235" i="2"/>
  <c r="AC239" i="2"/>
  <c r="AC110" i="2"/>
  <c r="AC189" i="2"/>
  <c r="AC192" i="2"/>
  <c r="AC220" i="2"/>
  <c r="AC248" i="2"/>
  <c r="AC251" i="2"/>
  <c r="AC309" i="2"/>
  <c r="AC314" i="2"/>
  <c r="AC345" i="2"/>
  <c r="AC386" i="2"/>
  <c r="AC5" i="2"/>
  <c r="AC15" i="2"/>
  <c r="AC17" i="2"/>
  <c r="AC21" i="2"/>
  <c r="AC28" i="2"/>
  <c r="AC69" i="2"/>
  <c r="AC98" i="2"/>
  <c r="AC133" i="2"/>
  <c r="AC291" i="2"/>
  <c r="AC381" i="2"/>
  <c r="AC393" i="2"/>
  <c r="AC65" i="2"/>
  <c r="AC73" i="2"/>
  <c r="AC89" i="2"/>
  <c r="AC111" i="2"/>
  <c r="AC152" i="2"/>
  <c r="AC163" i="2"/>
  <c r="AC222" i="2"/>
  <c r="AC245" i="2"/>
  <c r="AC267" i="2"/>
  <c r="AC273" i="2"/>
  <c r="AC293" i="2"/>
  <c r="AC302" i="2"/>
  <c r="AC334" i="2"/>
  <c r="AC9" i="2"/>
  <c r="AC455" i="2"/>
  <c r="AC59" i="2"/>
  <c r="AC25" i="2"/>
  <c r="AC47" i="2"/>
  <c r="AC52" i="2"/>
  <c r="AC173" i="2"/>
  <c r="AC226" i="2"/>
  <c r="AC277" i="2"/>
  <c r="AC325" i="2"/>
  <c r="AC375" i="2"/>
  <c r="AC30" i="2"/>
  <c r="AC49" i="2"/>
  <c r="AC50" i="2"/>
  <c r="AC56" i="2"/>
  <c r="AC6" i="2"/>
  <c r="AJ3" i="2"/>
  <c r="AF3" i="2" s="1"/>
  <c r="AC58" i="2"/>
  <c r="AC229" i="2"/>
  <c r="AC238" i="2"/>
  <c r="AC255" i="2"/>
  <c r="AC279" i="2"/>
  <c r="AC311" i="2"/>
  <c r="AC371" i="2"/>
  <c r="AC402" i="2"/>
  <c r="AC407" i="2"/>
  <c r="AC12" i="2"/>
  <c r="AC13" i="2"/>
  <c r="AC18" i="2"/>
  <c r="AC24" i="2"/>
  <c r="AC29" i="2"/>
  <c r="AC106" i="2"/>
  <c r="AC124" i="2"/>
  <c r="AC258" i="2"/>
  <c r="AC43" i="2"/>
  <c r="AC74" i="2"/>
  <c r="AC82" i="2"/>
  <c r="AC90" i="2"/>
  <c r="AC115" i="2"/>
  <c r="AC120" i="2"/>
  <c r="AC139" i="2"/>
  <c r="AC147" i="2"/>
  <c r="AC206" i="2"/>
  <c r="AC233" i="2"/>
  <c r="AC244" i="2"/>
  <c r="AC290" i="2"/>
  <c r="AC294" i="2"/>
  <c r="AC305" i="2"/>
  <c r="AC318" i="2"/>
  <c r="AC414" i="2"/>
  <c r="AB3" i="2"/>
  <c r="AC8" i="2"/>
  <c r="AC11" i="2"/>
  <c r="AC31" i="2"/>
  <c r="AC72" i="2"/>
  <c r="AC79" i="2"/>
  <c r="AC87" i="2"/>
  <c r="AC92" i="2"/>
  <c r="AC123" i="2"/>
  <c r="AC186" i="2"/>
  <c r="AC196" i="2"/>
  <c r="AC209" i="2"/>
  <c r="AC212" i="2"/>
  <c r="AC237" i="2"/>
  <c r="AC249" i="2"/>
  <c r="AC276" i="2"/>
  <c r="AC34" i="2"/>
  <c r="AC36" i="2"/>
  <c r="AC40" i="2"/>
  <c r="AC46" i="2"/>
  <c r="AC214" i="2"/>
  <c r="AC264" i="2"/>
  <c r="AC326" i="2"/>
  <c r="AC421" i="2"/>
  <c r="AC146" i="2"/>
  <c r="AC175" i="2"/>
  <c r="AC200" i="2"/>
  <c r="AC280" i="2"/>
  <c r="AC379" i="2"/>
  <c r="AC398" i="2"/>
  <c r="AC169" i="2"/>
  <c r="AC197" i="2"/>
  <c r="AC158" i="2"/>
  <c r="AC185" i="2"/>
  <c r="AC223" i="2"/>
  <c r="AC234" i="2"/>
  <c r="AC151" i="2"/>
  <c r="AC171" i="2"/>
  <c r="AC199" i="2"/>
  <c r="AC227" i="2"/>
  <c r="AC130" i="2"/>
  <c r="AC160" i="2"/>
  <c r="AC179" i="2"/>
  <c r="AC224" i="2"/>
  <c r="AC343" i="2"/>
  <c r="AC359" i="2"/>
  <c r="AC404" i="2"/>
  <c r="AC252" i="2"/>
  <c r="AC260" i="2"/>
  <c r="AC230" i="2"/>
  <c r="AC333" i="2"/>
  <c r="AC349" i="2"/>
  <c r="AC363" i="2"/>
  <c r="AC322" i="2"/>
  <c r="AC337" i="2"/>
  <c r="AC396" i="2"/>
  <c r="AC410" i="2"/>
  <c r="AC3" i="2" l="1"/>
  <c r="AA3" i="2"/>
</calcChain>
</file>

<file path=xl/sharedStrings.xml><?xml version="1.0" encoding="utf-8"?>
<sst xmlns="http://schemas.openxmlformats.org/spreadsheetml/2006/main" count="9062" uniqueCount="3845">
  <si>
    <t>Fichier central des membres</t>
  </si>
  <si>
    <t>Mode d'emploi</t>
  </si>
  <si>
    <t>Le fichier est composé de 3 différents onglets :</t>
  </si>
  <si>
    <t>. Mode d'emploi : le présent mode d'emploi</t>
  </si>
  <si>
    <t>. Membres 2024 : le tableau central des membres</t>
  </si>
  <si>
    <t>. Compte : la liste des opérations sur le compte de cotisations</t>
  </si>
  <si>
    <t>Règle commune à tous les onglets :</t>
  </si>
  <si>
    <t>1. Aucune modification ne peut être apportée au contenu ou à la mise en forme des cellules, à l'exception de certaines cellules de l'onglet "Membres" (voir instructions ci-dessous).</t>
  </si>
  <si>
    <t>2. Vous pouvez appliquer des filtres via les entêtes de colonnes pour n'afficher que certaines lignes (par exemple uniquement les membres d'une section spécifique).</t>
  </si>
  <si>
    <t>3. Avant de refermer le fichier, veillez à supprimer tous vos filtres pour laisser le fichier dans l'état dans lequel vous auriez aimé l'avoir trouvé.  Seule la colonne E (année) de l'onglet "Membres" doit rester filtrée sur "2024".</t>
  </si>
  <si>
    <t xml:space="preserve">Légende commune aux onglets : </t>
  </si>
  <si>
    <t>Cellules contenant des données que seul le gestionnaire du fichier (Christian Capart) peut modifier.</t>
  </si>
  <si>
    <t>Cellules contenant des formules automatiques que personne ne peut modifier.</t>
  </si>
  <si>
    <t>Légende pour les colonnes E (année), G (Nom) et H (prénom) de l'onglet "Membres" :</t>
  </si>
  <si>
    <t>La personne n'est pas membre et n'est pas en ordre de cotisation.</t>
  </si>
  <si>
    <t>La personne est membre, mais il reste un problème avec le montant payé.</t>
  </si>
  <si>
    <t>Légende pour la colonne E (année) de l'onglet "Membres" :</t>
  </si>
  <si>
    <t>Membre en ordre de cotisation.</t>
  </si>
  <si>
    <t>Idem</t>
  </si>
  <si>
    <t>Légende pour la colonne D (numéro de transaction) de l'onglet "Compte" :</t>
  </si>
  <si>
    <t>Membre en ordre de cotisation, opération reportée dans l'onglet "Membres".</t>
  </si>
  <si>
    <t>Opération reportée dans l'onglet "Membres", mais le montant n'est pas celui attendu.</t>
  </si>
  <si>
    <t>Opération non traitée (personne non membre l'année précédente n'ayant pas introduit de demande d'admission ; opération non identifiée)</t>
  </si>
  <si>
    <t>Opération à ne pas prendre en compte (erreurs de compte ; cotisation d'une année précédente ; etc.)</t>
  </si>
  <si>
    <t>Important : Les seules cellules pouvant être modifiées sont celles dans les colonnes suivantes de l'onglet "Membres" :</t>
  </si>
  <si>
    <t>Colonne I</t>
  </si>
  <si>
    <t>Sexe</t>
  </si>
  <si>
    <t>(M / F / X)</t>
  </si>
  <si>
    <t>Colonne J</t>
  </si>
  <si>
    <t>Née le</t>
  </si>
  <si>
    <t>(jj/mm/aaaa)</t>
  </si>
  <si>
    <t>Colonne L</t>
  </si>
  <si>
    <t>Adresse</t>
  </si>
  <si>
    <t>Colonne M</t>
  </si>
  <si>
    <t>CP</t>
  </si>
  <si>
    <t>(code postal)</t>
  </si>
  <si>
    <t>Colonne N</t>
  </si>
  <si>
    <t>Localité</t>
  </si>
  <si>
    <t>Colonne O</t>
  </si>
  <si>
    <t>Pays</t>
  </si>
  <si>
    <t>(BE / NL / LU / ...)</t>
  </si>
  <si>
    <t>Colonne P</t>
  </si>
  <si>
    <t>Tél fixe</t>
  </si>
  <si>
    <t>(+32xxxxxxxxx)</t>
  </si>
  <si>
    <t>Colonne Q</t>
  </si>
  <si>
    <t>GSM</t>
  </si>
  <si>
    <t>Colonne R</t>
  </si>
  <si>
    <t>Adresse mail</t>
  </si>
  <si>
    <t>Colonne Z</t>
  </si>
  <si>
    <t>Meff</t>
  </si>
  <si>
    <t>(1 si le membre est membre effectif de la section)</t>
  </si>
  <si>
    <t>Colonne AA</t>
  </si>
  <si>
    <t>Échéance</t>
  </si>
  <si>
    <t>(événement marquant l'échéance du statut d'effectif, par exemple AG Y 2028)</t>
  </si>
  <si>
    <t>Colonne AB</t>
  </si>
  <si>
    <t>Licence</t>
  </si>
  <si>
    <t>(libre pour chaque section, par exemple date de mise en ordre de licence et/ou n° de licence)</t>
  </si>
  <si>
    <t>Légende propre à ces colonnes pouvant être modifiées :</t>
  </si>
  <si>
    <t>Cellules nécessitant un encodage par la section.</t>
  </si>
  <si>
    <t>Options</t>
  </si>
  <si>
    <t xml:space="preserve">       RCNSM - fichier central</t>
  </si>
  <si>
    <t>Liste des Membres en ordre de cotisation 2024</t>
  </si>
  <si>
    <t>A date du :</t>
  </si>
  <si>
    <t>Encaissé</t>
  </si>
  <si>
    <t>Attendu</t>
  </si>
  <si>
    <t>Check</t>
  </si>
  <si>
    <t>C.tot.</t>
  </si>
  <si>
    <t>C.club</t>
  </si>
  <si>
    <t>C.sect.</t>
  </si>
  <si>
    <t>ME</t>
  </si>
  <si>
    <t>Bat</t>
  </si>
  <si>
    <t>Vest</t>
  </si>
  <si>
    <t>SCP</t>
  </si>
  <si>
    <t>Don</t>
  </si>
  <si>
    <r>
      <rPr>
        <b/>
        <u/>
        <sz val="11"/>
        <color theme="1"/>
        <rFont val="Calibri"/>
        <family val="2"/>
      </rPr>
      <t xml:space="preserve">                 </t>
    </r>
    <r>
      <rPr>
        <b/>
        <u/>
        <sz val="11"/>
        <color theme="1"/>
        <rFont val="Calibri"/>
        <family val="2"/>
      </rPr>
      <t>Détail des versements bancaires et/ou cash d'inscription des Membres du RCNSM</t>
    </r>
  </si>
  <si>
    <t xml:space="preserve">         MERCI DE COMPLÉTER LES DONNÉES MANQUANTES SVP</t>
  </si>
  <si>
    <t>Identifiant</t>
  </si>
  <si>
    <t>n°</t>
  </si>
  <si>
    <t>Compte contrepartie</t>
  </si>
  <si>
    <t>Opération trouvée</t>
  </si>
  <si>
    <t>Numéro de transaction retenue</t>
  </si>
  <si>
    <t>Date transaction</t>
  </si>
  <si>
    <t>Année</t>
  </si>
  <si>
    <t>Encodé le :</t>
  </si>
  <si>
    <t>NOM</t>
  </si>
  <si>
    <t>Prénom</t>
  </si>
  <si>
    <t>Sex</t>
  </si>
  <si>
    <t>Âge</t>
  </si>
  <si>
    <t>Nom du responsable</t>
  </si>
  <si>
    <t>Prénom du responsable</t>
  </si>
  <si>
    <t>Qualité</t>
  </si>
  <si>
    <t>GSM du responsable</t>
  </si>
  <si>
    <t>E-mail du responsable</t>
  </si>
  <si>
    <t>Famille</t>
  </si>
  <si>
    <t>Delta</t>
  </si>
  <si>
    <t>Sect</t>
  </si>
  <si>
    <t>A/J</t>
  </si>
  <si>
    <t>Type</t>
  </si>
  <si>
    <t>Échéance effectif</t>
  </si>
  <si>
    <t>Coti.tot.</t>
  </si>
  <si>
    <t>Au club</t>
  </si>
  <si>
    <t>À sect.</t>
  </si>
  <si>
    <t>Garag</t>
  </si>
  <si>
    <t>Salle</t>
  </si>
  <si>
    <t xml:space="preserve"> Commentaire des versements</t>
  </si>
  <si>
    <t>LIZIN - ALSTEENS</t>
  </si>
  <si>
    <t>AALSTEENS (Lizin)</t>
  </si>
  <si>
    <t>Catherine</t>
  </si>
  <si>
    <t>F</t>
  </si>
  <si>
    <t>3, Ruelle Coin Derret</t>
  </si>
  <si>
    <t>PROFONDEVILLE</t>
  </si>
  <si>
    <t>081/657860</t>
  </si>
  <si>
    <t>0477/678065</t>
  </si>
  <si>
    <t>catherine_alsteens@hotmail.com</t>
  </si>
  <si>
    <t>AALSTEENS (Lizin) Catherine</t>
  </si>
  <si>
    <t>T</t>
  </si>
  <si>
    <t>TA</t>
  </si>
  <si>
    <t>FAM</t>
  </si>
  <si>
    <t>ABBRUZZESE-BAJART MICHAEL + JULIE</t>
  </si>
  <si>
    <t>ABBRUZZESE (Bajart)</t>
  </si>
  <si>
    <t>Jules</t>
  </si>
  <si>
    <t>M</t>
  </si>
  <si>
    <t>107, Tienne aux Pierres,</t>
  </si>
  <si>
    <t>WEPION</t>
  </si>
  <si>
    <t>081/450506</t>
  </si>
  <si>
    <t>0475/304403</t>
  </si>
  <si>
    <t>jbajart@bajart.be</t>
  </si>
  <si>
    <t>ABBRUZZESE (Bajart) Jules</t>
  </si>
  <si>
    <t>TJ</t>
  </si>
  <si>
    <t>JET</t>
  </si>
  <si>
    <t>ABOUHAMAD PIERRE</t>
  </si>
  <si>
    <t>ABOUHAMAD</t>
  </si>
  <si>
    <t>Laure</t>
  </si>
  <si>
    <t>Rue de Brimez, 12</t>
  </si>
  <si>
    <t>Wépion</t>
  </si>
  <si>
    <t>BE</t>
  </si>
  <si>
    <t>+32493835056</t>
  </si>
  <si>
    <t>abouhamad.laure@yahoo.com</t>
  </si>
  <si>
    <t>Hachez</t>
  </si>
  <si>
    <t>Nancy</t>
  </si>
  <si>
    <t>mère</t>
  </si>
  <si>
    <t>ABOUHAMAD Laure</t>
  </si>
  <si>
    <t>JUR</t>
  </si>
  <si>
    <t xml:space="preserve">ALESSIO </t>
  </si>
  <si>
    <t>A</t>
  </si>
  <si>
    <t>Cinthia</t>
  </si>
  <si>
    <t>12, Clos des Roches,</t>
  </si>
  <si>
    <t>néant</t>
  </si>
  <si>
    <t>0496/872428</t>
  </si>
  <si>
    <t>cinthia.alessio@gmail.com</t>
  </si>
  <si>
    <t>LECOMTE Alexandre</t>
  </si>
  <si>
    <t>AA</t>
  </si>
  <si>
    <t>84.24.509</t>
  </si>
  <si>
    <t>AMEYE</t>
  </si>
  <si>
    <t>Pierre</t>
  </si>
  <si>
    <t>Rue du Vieux Bon Dieu 16</t>
  </si>
  <si>
    <t>Jambes</t>
  </si>
  <si>
    <t>+32 476 452 240</t>
  </si>
  <si>
    <t>pierreameye@gmail.com</t>
  </si>
  <si>
    <t>AMEYE Pierre</t>
  </si>
  <si>
    <t>Y</t>
  </si>
  <si>
    <t>YA</t>
  </si>
  <si>
    <t>MTP</t>
  </si>
  <si>
    <t>Stagiaire VL printemps</t>
  </si>
  <si>
    <t>YJ</t>
  </si>
  <si>
    <t>ANTOINE STEPHANE</t>
  </si>
  <si>
    <t xml:space="preserve">ANTOINE </t>
  </si>
  <si>
    <t>Stéphane</t>
  </si>
  <si>
    <t>24, Bte 21, Rue Kefer,</t>
  </si>
  <si>
    <t>JAMBES</t>
  </si>
  <si>
    <t>081/313797</t>
  </si>
  <si>
    <t>0495/258115</t>
  </si>
  <si>
    <t>stephane.antoine.mail@proximus.be</t>
  </si>
  <si>
    <t>ANTOINE  Stéphane</t>
  </si>
  <si>
    <t>SYM</t>
  </si>
  <si>
    <t>00.00.000</t>
  </si>
  <si>
    <t>WÉPION</t>
  </si>
  <si>
    <t>Clemence</t>
  </si>
  <si>
    <t>Marion</t>
  </si>
  <si>
    <t>Appelmans - CALLENS</t>
  </si>
  <si>
    <t>APPELMANS</t>
  </si>
  <si>
    <t>Jessica</t>
  </si>
  <si>
    <t>3, Clos des Cépages</t>
  </si>
  <si>
    <t>0477/643221</t>
  </si>
  <si>
    <t>appelmans.jessica@hotmail.com</t>
  </si>
  <si>
    <t>APPELMANS Jessica</t>
  </si>
  <si>
    <t>NAMUR</t>
  </si>
  <si>
    <t>BAJART</t>
  </si>
  <si>
    <t>IND</t>
  </si>
  <si>
    <t>Geoffroy Colsenet</t>
  </si>
  <si>
    <t>Élise</t>
  </si>
  <si>
    <t>14, Rue Basil Dziky</t>
  </si>
  <si>
    <t>0476/878148</t>
  </si>
  <si>
    <t>elise.bajart@gmail.com</t>
  </si>
  <si>
    <t>COLSENET Geoffroy</t>
  </si>
  <si>
    <t>CALLEBAUT-BALLE</t>
  </si>
  <si>
    <t>BALLE (Callebaut)</t>
  </si>
  <si>
    <t>Sandrine</t>
  </si>
  <si>
    <t>25, Rue de la haie-lorrain,</t>
  </si>
  <si>
    <t>NANINNE</t>
  </si>
  <si>
    <t>0472/985007</t>
  </si>
  <si>
    <t>sandrine@callebaut.org</t>
  </si>
  <si>
    <t>BALLE (Callebaut) Sandrine</t>
  </si>
  <si>
    <t>BARBIAUX GAUTIER</t>
  </si>
  <si>
    <t>BARBIAUX</t>
  </si>
  <si>
    <t>Gautier</t>
  </si>
  <si>
    <t>34, Avenue Centrale,</t>
  </si>
  <si>
    <t>SAMBREVILLE</t>
  </si>
  <si>
    <t>0496/497277</t>
  </si>
  <si>
    <t>lionelbxb@hotmail.com</t>
  </si>
  <si>
    <t>BARBIAUX Gautier</t>
  </si>
  <si>
    <t>VCR</t>
  </si>
  <si>
    <t>OK 6/3/2024</t>
  </si>
  <si>
    <t>BAUDELET</t>
  </si>
  <si>
    <t>Lauran</t>
  </si>
  <si>
    <t>de montpelier 122</t>
  </si>
  <si>
    <t>Charleroi</t>
  </si>
  <si>
    <t>+32474069336</t>
  </si>
  <si>
    <t>lanba@outlook.com</t>
  </si>
  <si>
    <t>BAUDELET Lauran</t>
  </si>
  <si>
    <t>OK 17/4/2024</t>
  </si>
  <si>
    <t>Juliette</t>
  </si>
  <si>
    <t>BEAURAIN-BALLE R + C</t>
  </si>
  <si>
    <t>BEAURAIN</t>
  </si>
  <si>
    <t>Roland</t>
  </si>
  <si>
    <t>24, Rue jaune voie</t>
  </si>
  <si>
    <t>081/461901</t>
  </si>
  <si>
    <t>0491/340493</t>
  </si>
  <si>
    <t>rolandbeaurain47@gmail.com</t>
  </si>
  <si>
    <t>BEAURAIN Roland</t>
  </si>
  <si>
    <t>AG T 03/2028</t>
  </si>
  <si>
    <t>Louis</t>
  </si>
  <si>
    <t>31, Sart des Bruaux,</t>
  </si>
  <si>
    <t>0475/371115</t>
  </si>
  <si>
    <t>raphaelbeaurain78@gmail.com</t>
  </si>
  <si>
    <t>MOUCHON SARAH</t>
  </si>
  <si>
    <t xml:space="preserve">BEAURAIN </t>
  </si>
  <si>
    <t>Clément</t>
  </si>
  <si>
    <t>35, Sart des Bruaux,</t>
  </si>
  <si>
    <t>0478/429085</t>
  </si>
  <si>
    <t>sarahmouchon@hotmail.com</t>
  </si>
  <si>
    <t>BEAURAIN  Clément</t>
  </si>
  <si>
    <t>BEAURAIN RAPHAEL</t>
  </si>
  <si>
    <t>BEAURAIN (Mouchon)</t>
  </si>
  <si>
    <t>Raphaël</t>
  </si>
  <si>
    <t>BEAURAIN (Mouchon) Raphaël</t>
  </si>
  <si>
    <t>Caroline</t>
  </si>
  <si>
    <t>BEGUIN-OTTE DOMINIQUE + NADINE</t>
  </si>
  <si>
    <t>BEGUIN</t>
  </si>
  <si>
    <t>Dominique</t>
  </si>
  <si>
    <t>7, Avenue des aubépines</t>
  </si>
  <si>
    <t>PRODONDEVILLE</t>
  </si>
  <si>
    <t>081/411818</t>
  </si>
  <si>
    <t>0498/269253</t>
  </si>
  <si>
    <t>dominique.beguin@skynet.be</t>
  </si>
  <si>
    <t>BEGUIN Dominique</t>
  </si>
  <si>
    <t>BENS SIDNEY</t>
  </si>
  <si>
    <t>BENS</t>
  </si>
  <si>
    <t>Sidney D.</t>
  </si>
  <si>
    <t>rue du Ham 136 / B9</t>
  </si>
  <si>
    <t>Uccle Bruxelles</t>
  </si>
  <si>
    <t>+32475300432</t>
  </si>
  <si>
    <t>sdbens@ribono.be</t>
  </si>
  <si>
    <t>BENS Sidney D.</t>
  </si>
  <si>
    <t>BOURGUET ERIC</t>
  </si>
  <si>
    <t>BERAUD ( Bourguet )</t>
  </si>
  <si>
    <t>Sylvie</t>
  </si>
  <si>
    <t xml:space="preserve">22 00-C Av. General Gracia </t>
  </si>
  <si>
    <t>0472/798635</t>
  </si>
  <si>
    <t>eric.bourguet@outlook.be</t>
  </si>
  <si>
    <t>BOURGUET Eric</t>
  </si>
  <si>
    <t>GEMBLOUX</t>
  </si>
  <si>
    <t>HIERNAUX SEBASTIEN</t>
  </si>
  <si>
    <t>BERNIER</t>
  </si>
  <si>
    <t>Sophie</t>
  </si>
  <si>
    <t>1,Rue des Laidmonts,</t>
  </si>
  <si>
    <t>SOSOYE</t>
  </si>
  <si>
    <t>082/698183</t>
  </si>
  <si>
    <t>0497/134547</t>
  </si>
  <si>
    <t>sophiebernier2009@gmail.com</t>
  </si>
  <si>
    <t>HIERNAUX Sebastien</t>
  </si>
  <si>
    <t>Sympathisant</t>
  </si>
  <si>
    <t>BIOT FRANCOIS</t>
  </si>
  <si>
    <t>BIOT</t>
  </si>
  <si>
    <t>François</t>
  </si>
  <si>
    <t>1024, Chaussée de Dinant,</t>
  </si>
  <si>
    <t>0476/755690</t>
  </si>
  <si>
    <t>biot.tobi3191@gmail.com</t>
  </si>
  <si>
    <t>BIOT François</t>
  </si>
  <si>
    <t>Chloé</t>
  </si>
  <si>
    <t>Blockmans Jacqueline</t>
  </si>
  <si>
    <t>BLOCKMANS</t>
  </si>
  <si>
    <t>Jacqueline</t>
  </si>
  <si>
    <t>26, Avenue des Mespeliers,</t>
  </si>
  <si>
    <t>LOUVAIN LA NEUVE</t>
  </si>
  <si>
    <t>010/454642</t>
  </si>
  <si>
    <t>0473/798387</t>
  </si>
  <si>
    <t>blockmansj@gmail.com</t>
  </si>
  <si>
    <t>BLOCKMANS Jacqueline</t>
  </si>
  <si>
    <t>58.24.515</t>
  </si>
  <si>
    <t>ARROTIN-BLONDIAU D + F</t>
  </si>
  <si>
    <t>BLONDIAU</t>
  </si>
  <si>
    <t>Fabienne</t>
  </si>
  <si>
    <t>4, Rue du Corso Fleuri,</t>
  </si>
  <si>
    <t>0474/817414</t>
  </si>
  <si>
    <t>fabienne.blondiau@gmail.com</t>
  </si>
  <si>
    <t>BLONDIAU Fabienne</t>
  </si>
  <si>
    <t>69.24.517</t>
  </si>
  <si>
    <t>ROYAL CLUB NAUTIQUE DE</t>
  </si>
  <si>
    <t>BODART</t>
  </si>
  <si>
    <t>Adrien</t>
  </si>
  <si>
    <t>89 rue Charles Wérotte</t>
  </si>
  <si>
    <t>Namur</t>
  </si>
  <si>
    <t>+32477700322</t>
  </si>
  <si>
    <t>db@epgroup.be</t>
  </si>
  <si>
    <t>Bodart</t>
  </si>
  <si>
    <t>David</t>
  </si>
  <si>
    <t>BODART Adrien</t>
  </si>
  <si>
    <t>Stagiaire été</t>
  </si>
  <si>
    <t>Gaspard</t>
  </si>
  <si>
    <t>Philippe Bodart</t>
  </si>
  <si>
    <t>Philippe</t>
  </si>
  <si>
    <t>42, Rue Henry Lecocq,</t>
  </si>
  <si>
    <t>SALZINNES</t>
  </si>
  <si>
    <t>081/582922</t>
  </si>
  <si>
    <t>0484/155390</t>
  </si>
  <si>
    <t>phbodart@hotmail.com</t>
  </si>
  <si>
    <t>BODART Philippe</t>
  </si>
  <si>
    <t>AG Y 2026</t>
  </si>
  <si>
    <t>Via Navistop</t>
  </si>
  <si>
    <t>Opération bancaire</t>
  </si>
  <si>
    <t>Thibaud</t>
  </si>
  <si>
    <t>BOLLY - MARCHAND</t>
  </si>
  <si>
    <t>BOLLY</t>
  </si>
  <si>
    <t>Jean-Bernard</t>
  </si>
  <si>
    <t>1, Pré à la Fontaine,</t>
  </si>
  <si>
    <t>081/461870</t>
  </si>
  <si>
    <t>0474/438695</t>
  </si>
  <si>
    <t>jeanbernard.bolly@skynet.be</t>
  </si>
  <si>
    <t>BOLLY Jean-Bernard</t>
  </si>
  <si>
    <t>51.24.502</t>
  </si>
  <si>
    <t>BOMBLED Laurence</t>
  </si>
  <si>
    <t>BOMBLED</t>
  </si>
  <si>
    <t>Laurence</t>
  </si>
  <si>
    <t>25, Rue Saint Roch</t>
  </si>
  <si>
    <t>GODINNE</t>
  </si>
  <si>
    <t>0474/574803</t>
  </si>
  <si>
    <t>laurence bombled@gmail.com</t>
  </si>
  <si>
    <t>67.24.516</t>
  </si>
  <si>
    <t>MLLE STEPHANIE MEUNIER</t>
  </si>
  <si>
    <t>BONNE</t>
  </si>
  <si>
    <t>Benoît</t>
  </si>
  <si>
    <t>21, Route Royale</t>
  </si>
  <si>
    <t>MALONNE</t>
  </si>
  <si>
    <t>BONNE Benoît</t>
  </si>
  <si>
    <t>LAMY ARNAUD</t>
  </si>
  <si>
    <t>BONTYES (Lamy)</t>
  </si>
  <si>
    <t>Sarah</t>
  </si>
  <si>
    <t>17, Route des Forts,</t>
  </si>
  <si>
    <t>0479/866547</t>
  </si>
  <si>
    <t>sbontyes@yahoo.fr</t>
  </si>
  <si>
    <t>LAMY (Bontyes) Arnaud</t>
  </si>
  <si>
    <t>85.24.506</t>
  </si>
  <si>
    <t>Borlée Michel</t>
  </si>
  <si>
    <t>BORLÉE</t>
  </si>
  <si>
    <t>Michel</t>
  </si>
  <si>
    <t>Rue Cherave 1</t>
  </si>
  <si>
    <t>HUY</t>
  </si>
  <si>
    <t>0475 912963</t>
  </si>
  <si>
    <t>borleem@yahoo.fr</t>
  </si>
  <si>
    <t>BORLÉE Michel</t>
  </si>
  <si>
    <t>BOSSCHAERT JOHAN-LECOCQ CATHERINE</t>
  </si>
  <si>
    <t>BOSSCHAERT</t>
  </si>
  <si>
    <t>Johan</t>
  </si>
  <si>
    <t>41, rue St Martin,</t>
  </si>
  <si>
    <t>081/221584</t>
  </si>
  <si>
    <t>0475/792582</t>
  </si>
  <si>
    <t>bosschaert-lecocq@skynet.be</t>
  </si>
  <si>
    <t>BOSSCHAERT Johan</t>
  </si>
  <si>
    <t>70.24.508</t>
  </si>
  <si>
    <t>Emile</t>
  </si>
  <si>
    <t>Victor</t>
  </si>
  <si>
    <t>BOULANGER-SERVAIS</t>
  </si>
  <si>
    <t>BOULANGER</t>
  </si>
  <si>
    <t>58, rue de Bomel,</t>
  </si>
  <si>
    <t>081/225392</t>
  </si>
  <si>
    <t>0470/673082</t>
  </si>
  <si>
    <t>phboulanger59@gmail.com</t>
  </si>
  <si>
    <t>BOULANGER Philippe</t>
  </si>
  <si>
    <t>59.24.512</t>
  </si>
  <si>
    <t>BOURGUET</t>
  </si>
  <si>
    <t>Eric</t>
  </si>
  <si>
    <t>987, Bte 5, Chssée de Dinant</t>
  </si>
  <si>
    <t>BOURGUET AUDREY</t>
  </si>
  <si>
    <t>Audrey</t>
  </si>
  <si>
    <t>Rue Ferme de la Tour 4</t>
  </si>
  <si>
    <t>LISOGNE</t>
  </si>
  <si>
    <t>0491/962096</t>
  </si>
  <si>
    <t>audrey.bourguet@bnpparibasfortis.com</t>
  </si>
  <si>
    <t>BOURGUET Audrey</t>
  </si>
  <si>
    <t>DOMINIQUE CUVELIER</t>
  </si>
  <si>
    <t>BOSTEELS</t>
  </si>
  <si>
    <t>Roxane</t>
  </si>
  <si>
    <t>Rue de la Halle, 30</t>
  </si>
  <si>
    <t>Solre-sur-Sambre</t>
  </si>
  <si>
    <t>+32475978789</t>
  </si>
  <si>
    <t>roxane.bosteels@gmail.com</t>
  </si>
  <si>
    <t>CUVELIER Dominique</t>
  </si>
  <si>
    <t>JASIENSKI-BRADFER</t>
  </si>
  <si>
    <t>Françoise</t>
  </si>
  <si>
    <t>156, Rue de Fernelmont,</t>
  </si>
  <si>
    <t>CHAMPION</t>
  </si>
  <si>
    <t>Mme Chantal Brahy</t>
  </si>
  <si>
    <t>BRAHY</t>
  </si>
  <si>
    <t>Chantal</t>
  </si>
  <si>
    <t>chaussée de Dinant 1171</t>
  </si>
  <si>
    <t>+32 473 320 063</t>
  </si>
  <si>
    <t>chbrahy@gmail.com</t>
  </si>
  <si>
    <t>BRAHY Chantal</t>
  </si>
  <si>
    <t>MME NATHALIE DE JAEGER</t>
  </si>
  <si>
    <t>BRAKEL</t>
  </si>
  <si>
    <t>Léandre</t>
  </si>
  <si>
    <t>rue des Grands Terrains, 5</t>
  </si>
  <si>
    <t>+320476906637</t>
  </si>
  <si>
    <t>nathdejaeger@hotmail.com</t>
  </si>
  <si>
    <t>de Jaeger</t>
  </si>
  <si>
    <t>Nathalie</t>
  </si>
  <si>
    <t>BRAKEL Léandre</t>
  </si>
  <si>
    <t>Ariane</t>
  </si>
  <si>
    <t>Alice</t>
  </si>
  <si>
    <t>Henri</t>
  </si>
  <si>
    <t>HOUBA ANOUCK</t>
  </si>
  <si>
    <t>Serge</t>
  </si>
  <si>
    <t>4, rue de la Gare,</t>
  </si>
  <si>
    <t>LUSTIN</t>
  </si>
  <si>
    <t>081/655800</t>
  </si>
  <si>
    <t>M MAXIME BRUNIN</t>
  </si>
  <si>
    <t>BRUNIN</t>
  </si>
  <si>
    <t>Maxime</t>
  </si>
  <si>
    <t>133, Rue du Petit Bobin</t>
  </si>
  <si>
    <t>0492/867600</t>
  </si>
  <si>
    <t>bruninmaxime@hotmail.fr</t>
  </si>
  <si>
    <t>BRUNIN Maxime</t>
  </si>
  <si>
    <t>BRUNKE-GUIRKINGER</t>
  </si>
  <si>
    <t>BRUNKE</t>
  </si>
  <si>
    <t>Anselm</t>
  </si>
  <si>
    <t>90, Rue de la Colline</t>
  </si>
  <si>
    <t>0473/897952</t>
  </si>
  <si>
    <t>0491/881859</t>
  </si>
  <si>
    <t>catherine_guirkinger@unamur.be</t>
  </si>
  <si>
    <t>AJ</t>
  </si>
  <si>
    <t>BRUNKE Anselm</t>
  </si>
  <si>
    <t>09.24.509</t>
  </si>
  <si>
    <t>BUCHLER</t>
  </si>
  <si>
    <t>Éric</t>
  </si>
  <si>
    <t>Rue Grande 69</t>
  </si>
  <si>
    <t>ANDOY</t>
  </si>
  <si>
    <t>+32477950941</t>
  </si>
  <si>
    <t>eric.buchler@gmail.com</t>
  </si>
  <si>
    <t>BUCHLER Éric</t>
  </si>
  <si>
    <t>OK 23/3/2024</t>
  </si>
  <si>
    <t>BUDA KATHLEEN</t>
  </si>
  <si>
    <t>BUDA</t>
  </si>
  <si>
    <t>Kathleen</t>
  </si>
  <si>
    <t>135, Rue du Rivage,</t>
  </si>
  <si>
    <t>DAVE</t>
  </si>
  <si>
    <t>0477/837449</t>
  </si>
  <si>
    <t>kathleen.buda@live.be</t>
  </si>
  <si>
    <t>BUDA Kathleen</t>
  </si>
  <si>
    <t>65.24.510</t>
  </si>
  <si>
    <t>BURLET LAURENCE</t>
  </si>
  <si>
    <t>BURLET</t>
  </si>
  <si>
    <t>225, Route de Saint Gérard,</t>
  </si>
  <si>
    <t>0495/374280</t>
  </si>
  <si>
    <t>lau.burlet@gmail.com</t>
  </si>
  <si>
    <t>BURLET Laurence</t>
  </si>
  <si>
    <t>69.24.508</t>
  </si>
  <si>
    <t>GHEUDE STEPHANIE</t>
  </si>
  <si>
    <t>BURTON</t>
  </si>
  <si>
    <t>Ian</t>
  </si>
  <si>
    <t>Fonds des chênes 273</t>
  </si>
  <si>
    <t>Wepion</t>
  </si>
  <si>
    <t>+32483001192</t>
  </si>
  <si>
    <t>stephaniegheude@skynet.be</t>
  </si>
  <si>
    <t>Gheude</t>
  </si>
  <si>
    <t>Stéphanie</t>
  </si>
  <si>
    <t>BURTON Ian</t>
  </si>
  <si>
    <t>BUISSONVILLE</t>
  </si>
  <si>
    <t>CALCUS-CASTERMANS</t>
  </si>
  <si>
    <t>CALCUS</t>
  </si>
  <si>
    <t>André</t>
  </si>
  <si>
    <t>41, bte0005, Av. de La Plante,</t>
  </si>
  <si>
    <t>081/470164</t>
  </si>
  <si>
    <t>andre.calcus@skynet.be</t>
  </si>
  <si>
    <t>CALCUS André</t>
  </si>
  <si>
    <t>CALLEBAUT</t>
  </si>
  <si>
    <t>Cyril</t>
  </si>
  <si>
    <t>Romain</t>
  </si>
  <si>
    <t>CALLENS</t>
  </si>
  <si>
    <t>Grégory</t>
  </si>
  <si>
    <t>0495/790014</t>
  </si>
  <si>
    <t>callens.gregory29@hotmail.com</t>
  </si>
  <si>
    <t>GILLAIN THIERRY -CANSELIET</t>
  </si>
  <si>
    <t>CANSELIET</t>
  </si>
  <si>
    <t>Christine</t>
  </si>
  <si>
    <t>4, Quartier Les Trys,</t>
  </si>
  <si>
    <t>0474/012983</t>
  </si>
  <si>
    <t>ccanseliet@rocketmail.com</t>
  </si>
  <si>
    <t>CANSELIET Christine</t>
  </si>
  <si>
    <t>OK 30/3/2024</t>
  </si>
  <si>
    <t>CAPALAO NANCY</t>
  </si>
  <si>
    <t>CAPALAO</t>
  </si>
  <si>
    <t>296/2 Route de la Hesbaye</t>
  </si>
  <si>
    <t>BONEFFE</t>
  </si>
  <si>
    <t>0486/688250</t>
  </si>
  <si>
    <t>n.capalao@gmail.com</t>
  </si>
  <si>
    <t>CAPALAO Nancy</t>
  </si>
  <si>
    <t>66.24.512</t>
  </si>
  <si>
    <t>M CHRISTIAN CAPART</t>
  </si>
  <si>
    <t>CAPART</t>
  </si>
  <si>
    <t>Christian</t>
  </si>
  <si>
    <t>367, Chaussée de Waterloo,</t>
  </si>
  <si>
    <t>SAINT-SERVAIS</t>
  </si>
  <si>
    <t>0472/767865</t>
  </si>
  <si>
    <t>yachting.rcnsm@gmail.com</t>
  </si>
  <si>
    <t>CAPART Christian</t>
  </si>
  <si>
    <t>AG Y 2028</t>
  </si>
  <si>
    <t>Aodren</t>
  </si>
  <si>
    <t>0479/094821</t>
  </si>
  <si>
    <t>aodren.capart@gmail.com</t>
  </si>
  <si>
    <t>Kerian</t>
  </si>
  <si>
    <t>0479/320897</t>
  </si>
  <si>
    <t>kerian.capart@gmail.com</t>
  </si>
  <si>
    <t>Cavrenne Philippe</t>
  </si>
  <si>
    <t>CAVRENNE</t>
  </si>
  <si>
    <t>Charlotte</t>
  </si>
  <si>
    <t>8, Sart des Bruaux</t>
  </si>
  <si>
    <t>0476/475981</t>
  </si>
  <si>
    <t>philippe.cavrenne@gmail.com</t>
  </si>
  <si>
    <t>CAVRENNE Charlotte</t>
  </si>
  <si>
    <t>MEVR CAROLINE CEUPPENS</t>
  </si>
  <si>
    <t>CEUPPENS</t>
  </si>
  <si>
    <t>57, Rue du Cerisier,</t>
  </si>
  <si>
    <t>COURT ST ETIENNE</t>
  </si>
  <si>
    <t>0496/105785</t>
  </si>
  <si>
    <t>cceuppens@hotmail.com</t>
  </si>
  <si>
    <t>CEUPPENS Caroline</t>
  </si>
  <si>
    <t>76.24.516</t>
  </si>
  <si>
    <t>M. LOUIS CHARLIER</t>
  </si>
  <si>
    <t>CHARLIER</t>
  </si>
  <si>
    <t>57b,Chemin des Marronniers,</t>
  </si>
  <si>
    <t>0470/178893</t>
  </si>
  <si>
    <t>Charlier.louis@gmail.com</t>
  </si>
  <si>
    <t>CHARLIER Louis</t>
  </si>
  <si>
    <t>GEOPHAR SRL</t>
  </si>
  <si>
    <t>6, Rue des Pruniers,</t>
  </si>
  <si>
    <t>0470/471840</t>
  </si>
  <si>
    <t>clemicharlier@gmail.com</t>
  </si>
  <si>
    <t>CHARLIER Pierre-Hugues</t>
  </si>
  <si>
    <t>Pierre-Hugues</t>
  </si>
  <si>
    <t>0495/580374</t>
  </si>
  <si>
    <t>phc@actibel.be</t>
  </si>
  <si>
    <t>CHARLIER - PRUNIANU</t>
  </si>
  <si>
    <t>Natalia</t>
  </si>
  <si>
    <t>165, Route de Saint-Gérard</t>
  </si>
  <si>
    <t>0493/398640</t>
  </si>
  <si>
    <t>nataliacharlier@gmail.com</t>
  </si>
  <si>
    <t>Prunianu</t>
  </si>
  <si>
    <t>Alina</t>
  </si>
  <si>
    <t>CHARLIER Natalia</t>
  </si>
  <si>
    <t>CHARPENTIER MOUGET</t>
  </si>
  <si>
    <t>Milo</t>
  </si>
  <si>
    <t>Avenue de la Citadelle, 37</t>
  </si>
  <si>
    <t>0477808437</t>
  </si>
  <si>
    <t>gregoryetcharlotte@gmail.com</t>
  </si>
  <si>
    <t>Mouget</t>
  </si>
  <si>
    <t>CHARPENTIER MOUGET Milo</t>
  </si>
  <si>
    <t>CHRISTIAN ROMAIN</t>
  </si>
  <si>
    <t>CIPOLAT-LESSIRE</t>
  </si>
  <si>
    <t>CIPOLAT</t>
  </si>
  <si>
    <t>Lino</t>
  </si>
  <si>
    <t>Chemin du Beau Vallon 28</t>
  </si>
  <si>
    <t>+32 497 536 678</t>
  </si>
  <si>
    <t>lessirechristel@yahoo.fr</t>
  </si>
  <si>
    <t>Lessire</t>
  </si>
  <si>
    <t>Christel</t>
  </si>
  <si>
    <t>CIPOLAT Lino</t>
  </si>
  <si>
    <t>Arnaud</t>
  </si>
  <si>
    <t>ANDENNE</t>
  </si>
  <si>
    <t>Bouraga - Clarinval</t>
  </si>
  <si>
    <t>CLARINVAL</t>
  </si>
  <si>
    <t>Rue des Mûriers 23</t>
  </si>
  <si>
    <t>0477/466090</t>
  </si>
  <si>
    <t>bouraga_clarinval@yahoo.fr</t>
  </si>
  <si>
    <t>CLARINVAL Catherine</t>
  </si>
  <si>
    <t>Colin Daniel</t>
  </si>
  <si>
    <t>COLIN</t>
  </si>
  <si>
    <t>Daniel</t>
  </si>
  <si>
    <t>Rue des Millepertuis,</t>
  </si>
  <si>
    <t>BELGRADE</t>
  </si>
  <si>
    <t>0477/330405</t>
  </si>
  <si>
    <t>daniel.colin2@gmail.com</t>
  </si>
  <si>
    <t>COLIN Daniel</t>
  </si>
  <si>
    <t>COLIN Sylvie</t>
  </si>
  <si>
    <t>7, Rue Darville</t>
  </si>
  <si>
    <t>FERNELMONT</t>
  </si>
  <si>
    <t>0476/478765</t>
  </si>
  <si>
    <t>sylvie.colin@gmail.com</t>
  </si>
  <si>
    <t>72.24.520</t>
  </si>
  <si>
    <t>HARACH SRL</t>
  </si>
  <si>
    <t>COLLARD</t>
  </si>
  <si>
    <t>40, Chemin de la Caracole,</t>
  </si>
  <si>
    <t>0496/118078</t>
  </si>
  <si>
    <t>francois.collard@hotmail.com</t>
  </si>
  <si>
    <t>COLLARD François</t>
  </si>
  <si>
    <t>Harold</t>
  </si>
  <si>
    <t>Achille</t>
  </si>
  <si>
    <t>COLPE JEAN</t>
  </si>
  <si>
    <t>COLPE</t>
  </si>
  <si>
    <t>Jean-Pierre</t>
  </si>
  <si>
    <t>Clos des Vendanges,13,</t>
  </si>
  <si>
    <t>081/461869</t>
  </si>
  <si>
    <t>0475/603498</t>
  </si>
  <si>
    <t>jpcolpe@skynet.be</t>
  </si>
  <si>
    <t>COLPE Jean-Pierre</t>
  </si>
  <si>
    <t>COLSENET</t>
  </si>
  <si>
    <t>Charlie</t>
  </si>
  <si>
    <t>Geoffroy</t>
  </si>
  <si>
    <t>0497/404842</t>
  </si>
  <si>
    <t>geoffroy.colsenet@gmail.com</t>
  </si>
  <si>
    <t>Arthur</t>
  </si>
  <si>
    <t>Compère Julie</t>
  </si>
  <si>
    <t>COMPÈRE</t>
  </si>
  <si>
    <t>Julie</t>
  </si>
  <si>
    <t>Chaussée de liège 558</t>
  </si>
  <si>
    <t>+32472419454</t>
  </si>
  <si>
    <t>compere.julie@hotmail.com</t>
  </si>
  <si>
    <t>COMPÈRE Julie</t>
  </si>
  <si>
    <t>M THIERRY CONSTANDT</t>
  </si>
  <si>
    <t>CONSTANDT</t>
  </si>
  <si>
    <t>Nicolas</t>
  </si>
  <si>
    <t>61, Avenue Sart Paradis</t>
  </si>
  <si>
    <t>0497/55.56.30</t>
  </si>
  <si>
    <t>frederique.malempre@hotmail.be</t>
  </si>
  <si>
    <t>CONSTANDT Thierry</t>
  </si>
  <si>
    <t>CONSTANDT-MOREAU C + F</t>
  </si>
  <si>
    <t>Christophe</t>
  </si>
  <si>
    <t xml:space="preserve">1234, Chaussée de Dinant, </t>
  </si>
  <si>
    <t>081/461163</t>
  </si>
  <si>
    <t>0478/246106</t>
  </si>
  <si>
    <t>c.constandt@scarlet.be</t>
  </si>
  <si>
    <t>CONSTANDT Christophe</t>
  </si>
  <si>
    <t>Moreau France</t>
  </si>
  <si>
    <t>Eliot</t>
  </si>
  <si>
    <t>CONSTANDT ANTOINE</t>
  </si>
  <si>
    <t>Antoine</t>
  </si>
  <si>
    <t xml:space="preserve"> c.constandt@scarlet.be</t>
  </si>
  <si>
    <t>CONSTANDT Antoine</t>
  </si>
  <si>
    <t>Thierry</t>
  </si>
  <si>
    <t>Avenure Sart Paradis 61</t>
  </si>
  <si>
    <t>+32478878088</t>
  </si>
  <si>
    <t>t.constandt@namurcarrelages.be</t>
  </si>
  <si>
    <t>M. Gerald Cremer</t>
  </si>
  <si>
    <t>CREMER</t>
  </si>
  <si>
    <t>Gérald</t>
  </si>
  <si>
    <t>42, rue des Dominicaines,</t>
  </si>
  <si>
    <t>ST SERVAIS</t>
  </si>
  <si>
    <t>081/743644</t>
  </si>
  <si>
    <t>0476/397802</t>
  </si>
  <si>
    <t>mer_ca_tor@hotmail.com</t>
  </si>
  <si>
    <t>CREMER Gérald</t>
  </si>
  <si>
    <t>65.24.515</t>
  </si>
  <si>
    <t>CRESPEIGNE GAKWAYA</t>
  </si>
  <si>
    <t xml:space="preserve">Joey </t>
  </si>
  <si>
    <t>418d chaussée d’Alsemberg</t>
  </si>
  <si>
    <t>0476218051</t>
  </si>
  <si>
    <t>Arnaud.Crespeigne@gmail.com</t>
  </si>
  <si>
    <t>Crespeigne</t>
  </si>
  <si>
    <t xml:space="preserve">CRESPEIGNE GAKWAYA Joey </t>
  </si>
  <si>
    <t>CRUCIFIX BENJAMIN</t>
  </si>
  <si>
    <t>CRUCIFIX</t>
  </si>
  <si>
    <t>Benjamin</t>
  </si>
  <si>
    <t>90, Chaussée de Dinant,</t>
  </si>
  <si>
    <t>0471/495303</t>
  </si>
  <si>
    <t>crucifix.benjamin@gmail.com</t>
  </si>
  <si>
    <t>CRUCIFIX Benjamin</t>
  </si>
  <si>
    <t>DEKEUKELAERE STEPHANE</t>
  </si>
  <si>
    <t>37-39L,Rue des Romains,</t>
  </si>
  <si>
    <t>LU</t>
  </si>
  <si>
    <t>0478/672481</t>
  </si>
  <si>
    <t>pub@ets-sarl.eu</t>
  </si>
  <si>
    <t>MME CATHY ROSSIGNOL</t>
  </si>
  <si>
    <t>CUNIN</t>
  </si>
  <si>
    <t>15, Rue des Dechanges,</t>
  </si>
  <si>
    <t>0476/576805</t>
  </si>
  <si>
    <t>cathy_rossignol@yahoo.com</t>
  </si>
  <si>
    <t>CUNIN Clément</t>
  </si>
  <si>
    <t>CUVELIER</t>
  </si>
  <si>
    <t>+32494607710</t>
  </si>
  <si>
    <t>dominique@axailia.be</t>
  </si>
  <si>
    <t>DACHELET - MARTIN</t>
  </si>
  <si>
    <t>DACHELET</t>
  </si>
  <si>
    <t>Marc</t>
  </si>
  <si>
    <t>13, Rue des Vanneaux,</t>
  </si>
  <si>
    <t>SUARLEE</t>
  </si>
  <si>
    <t>081/569519</t>
  </si>
  <si>
    <t>0475/673439</t>
  </si>
  <si>
    <t>dachelet.marc@skynet.be</t>
  </si>
  <si>
    <t>DACHELET Marc</t>
  </si>
  <si>
    <t>DAELEMANS</t>
  </si>
  <si>
    <t>Aurélie</t>
  </si>
  <si>
    <t>Du Bilot, 52</t>
  </si>
  <si>
    <t>Ittre</t>
  </si>
  <si>
    <t>0476241929</t>
  </si>
  <si>
    <t>aureliedaelemans@hotmail.com</t>
  </si>
  <si>
    <t>DAELEMANS Aurélie</t>
  </si>
  <si>
    <t>Stagiaire VCR Londres</t>
  </si>
  <si>
    <t>DAMOISEAU</t>
  </si>
  <si>
    <t>Alexandre</t>
  </si>
  <si>
    <t>Rue de Lovai 1</t>
  </si>
  <si>
    <t>Beauraing</t>
  </si>
  <si>
    <t>0471/55.62.61</t>
  </si>
  <si>
    <t>melissa.menestret@gmail.com</t>
  </si>
  <si>
    <t>Damoiseau</t>
  </si>
  <si>
    <t>Mélissa</t>
  </si>
  <si>
    <t>DAMOISEAU Alexandre</t>
  </si>
  <si>
    <t>DUQUESNE - DANDOIS</t>
  </si>
  <si>
    <t>DANDOIS</t>
  </si>
  <si>
    <t>50, Avenue de la Pairelle,</t>
  </si>
  <si>
    <t>081/222245</t>
  </si>
  <si>
    <t>0489/176571</t>
  </si>
  <si>
    <t>philippe.dandois@gmail.com</t>
  </si>
  <si>
    <t>DANDOIS Philippe</t>
  </si>
  <si>
    <t>61.24.511</t>
  </si>
  <si>
    <t>FR</t>
  </si>
  <si>
    <t>OK 3/9/2024</t>
  </si>
  <si>
    <t>HIERNAUX - DARVILLE</t>
  </si>
  <si>
    <t>DARVILLE</t>
  </si>
  <si>
    <t>9, Rue du Noly</t>
  </si>
  <si>
    <t>LA BRUYÈRE</t>
  </si>
  <si>
    <t>0495/416088</t>
  </si>
  <si>
    <t>hiernauxb@gmail.com</t>
  </si>
  <si>
    <t>HIERNAUX Bernard</t>
  </si>
  <si>
    <t>DASSY</t>
  </si>
  <si>
    <t>Patrick</t>
  </si>
  <si>
    <t>rue Basse du Clerc 20</t>
  </si>
  <si>
    <t>Liernu</t>
  </si>
  <si>
    <t>+32498364169</t>
  </si>
  <si>
    <t>patrick_dassy@yahoo.fr</t>
  </si>
  <si>
    <t>DASSY Patrick</t>
  </si>
  <si>
    <t>DOCTEUR ANNE DAUBE</t>
  </si>
  <si>
    <t xml:space="preserve">DAUBE </t>
  </si>
  <si>
    <t>Anne</t>
  </si>
  <si>
    <t>135, Chaussée de Dinant,</t>
  </si>
  <si>
    <t>RIVIÈRE</t>
  </si>
  <si>
    <t>0474/231451</t>
  </si>
  <si>
    <t>annedaube@skynet.be</t>
  </si>
  <si>
    <t>DAUBE  Anne</t>
  </si>
  <si>
    <t>DE BEUSSCHER</t>
  </si>
  <si>
    <t>Nathan</t>
  </si>
  <si>
    <t>Rue du village 21</t>
  </si>
  <si>
    <t xml:space="preserve">Eghezee </t>
  </si>
  <si>
    <t>+32 475 502 439</t>
  </si>
  <si>
    <t>nathan.debeusscher@outlook.fr</t>
  </si>
  <si>
    <t>DE BEUSSCHER Nathan</t>
  </si>
  <si>
    <t>Stagiaire VCR Wadden</t>
  </si>
  <si>
    <t>MME GAELLE LE BORGNE DE BOISRIOU</t>
  </si>
  <si>
    <t>DE BOISRIOU</t>
  </si>
  <si>
    <t>10, Bvd Gabriel Guist Hau</t>
  </si>
  <si>
    <t>NANTES (FR)</t>
  </si>
  <si>
    <t>+33/767765935</t>
  </si>
  <si>
    <t>deboisriou@gmail.com</t>
  </si>
  <si>
    <t>DE BOISRIOU Henri</t>
  </si>
  <si>
    <t>01.23.511</t>
  </si>
  <si>
    <t>De Coninck Elisabeth</t>
  </si>
  <si>
    <t>DE CONINCK</t>
  </si>
  <si>
    <t>Elisabeth</t>
  </si>
  <si>
    <t>10, Rue Stud</t>
  </si>
  <si>
    <t>0495/494049</t>
  </si>
  <si>
    <t>elisabethdeconinck0@gmail.com</t>
  </si>
  <si>
    <t>DE CONINCK Elisabeth</t>
  </si>
  <si>
    <t>71.24.522</t>
  </si>
  <si>
    <t>M. BERTRAND DE CORDOUE</t>
  </si>
  <si>
    <t xml:space="preserve">DE CORDOUE </t>
  </si>
  <si>
    <t>Bertrand</t>
  </si>
  <si>
    <t>14 RUE BERTIN POIREE</t>
  </si>
  <si>
    <t>PARIS</t>
  </si>
  <si>
    <t>0473/770324</t>
  </si>
  <si>
    <t>bertrand@decordoue.eu</t>
  </si>
  <si>
    <t>STALLAERTS Ariane</t>
  </si>
  <si>
    <t>58.24.507</t>
  </si>
  <si>
    <t>de Gourcy Serainchamps S.</t>
  </si>
  <si>
    <t>DE GOURCY</t>
  </si>
  <si>
    <t>35,Rue des Rochettes,</t>
  </si>
  <si>
    <t>NANNINE</t>
  </si>
  <si>
    <t>0477/539694</t>
  </si>
  <si>
    <t>s.degourcy@hotmail.be</t>
  </si>
  <si>
    <t>DE GOURCY Stéphanie</t>
  </si>
  <si>
    <t>65.24.511</t>
  </si>
  <si>
    <t>MME VIRGINIE CONTI</t>
  </si>
  <si>
    <t>DE GREGORIO</t>
  </si>
  <si>
    <t>Julius</t>
  </si>
  <si>
    <t>135, Rue de Coquelet,</t>
  </si>
  <si>
    <t>BOUGE</t>
  </si>
  <si>
    <t>0496/607287</t>
  </si>
  <si>
    <t>virginieconti@gmail.com</t>
  </si>
  <si>
    <t>DE GREGORIO Julius</t>
  </si>
  <si>
    <t>07.24.506</t>
  </si>
  <si>
    <t>LOSTRIE THIBAULT</t>
  </si>
  <si>
    <t>DE MAHIEU</t>
  </si>
  <si>
    <t>18, Chemin des Vignerons,</t>
  </si>
  <si>
    <t>081/461430</t>
  </si>
  <si>
    <t>demaleo@hotmail.com</t>
  </si>
  <si>
    <t>DE MAHIEU-BRAECKMAN J + I</t>
  </si>
  <si>
    <t>Jean-Marc</t>
  </si>
  <si>
    <t>7, Clos des Vendanges,</t>
  </si>
  <si>
    <t>081/462935</t>
  </si>
  <si>
    <t>0498/586514</t>
  </si>
  <si>
    <t>DE MAHIEU Jean-Marc</t>
  </si>
  <si>
    <t>VANDEN BROECKE STEPHANIE</t>
  </si>
  <si>
    <t>DE RIPAINSEL</t>
  </si>
  <si>
    <t>Camille</t>
  </si>
  <si>
    <t>36, Chemin du Bienvenu</t>
  </si>
  <si>
    <t>DE RIPAINSEL TANGUY</t>
  </si>
  <si>
    <t>0492/160796</t>
  </si>
  <si>
    <t>mderipainsel@hotmail.com</t>
  </si>
  <si>
    <t>VANDEN BROECKE Stéphanie</t>
  </si>
  <si>
    <t>Tanguy</t>
  </si>
  <si>
    <t>tderipainsel@hotmail.fr</t>
  </si>
  <si>
    <t>DE THIER-DUJARDIN</t>
  </si>
  <si>
    <t>DE THIER</t>
  </si>
  <si>
    <t>Avenue Schlogel 43</t>
  </si>
  <si>
    <t>CINEY</t>
  </si>
  <si>
    <t>+32477283246</t>
  </si>
  <si>
    <t>tanguy@familledethier.be</t>
  </si>
  <si>
    <t>DE THIER Tanguy</t>
  </si>
  <si>
    <t>DE VRIES</t>
  </si>
  <si>
    <t>Alec</t>
  </si>
  <si>
    <t>avenue Minerves, 3</t>
  </si>
  <si>
    <t>Bruxelles</t>
  </si>
  <si>
    <t>+32 494 198 807</t>
  </si>
  <si>
    <t>devries.alec@gmail.com</t>
  </si>
  <si>
    <t>DE VRIES Alec</t>
  </si>
  <si>
    <t>M QUENTIN DE WASSEIGE</t>
  </si>
  <si>
    <t>DE WASSEIGE</t>
  </si>
  <si>
    <t>Anna</t>
  </si>
  <si>
    <t xml:space="preserve">Tienne aux Pierres 134, </t>
  </si>
  <si>
    <t>0477/836909</t>
  </si>
  <si>
    <t>celine@wdd.be</t>
  </si>
  <si>
    <t>DE WASSEIGE Quentin</t>
  </si>
  <si>
    <t>Aude</t>
  </si>
  <si>
    <t>Um Flouer 4B</t>
  </si>
  <si>
    <t>Aspelt</t>
  </si>
  <si>
    <t>+32477535289 et  +352661740815</t>
  </si>
  <si>
    <t>rdewasseige01@gmail.com</t>
  </si>
  <si>
    <t>de Wasseige</t>
  </si>
  <si>
    <t>Thibaut</t>
  </si>
  <si>
    <t>DE WASSEIGE Aude</t>
  </si>
  <si>
    <t>Olivia</t>
  </si>
  <si>
    <t>Tienne aux Pierres 134,</t>
  </si>
  <si>
    <t>Quentin</t>
  </si>
  <si>
    <t>154, Avenue du Luxembourg</t>
  </si>
  <si>
    <t>081/200818</t>
  </si>
  <si>
    <t>0476/501688</t>
  </si>
  <si>
    <t>quentin@wdd.be</t>
  </si>
  <si>
    <t>DE WASSEIGE REGINALD</t>
  </si>
  <si>
    <t>Réginald</t>
  </si>
  <si>
    <t>rue des Griottes, 40</t>
  </si>
  <si>
    <t>+33676274574</t>
  </si>
  <si>
    <t>DE WASSEIGE Réginald</t>
  </si>
  <si>
    <t>MR   MME DEBOUCHE   LULTZ</t>
  </si>
  <si>
    <t>DEBOUCHE</t>
  </si>
  <si>
    <t>50, Rue de la Croix Rouge</t>
  </si>
  <si>
    <t>BOSSIERE</t>
  </si>
  <si>
    <t>0478/457399</t>
  </si>
  <si>
    <t>debouchechristophe@voo.be</t>
  </si>
  <si>
    <t>DEBOUCHE Christophe</t>
  </si>
  <si>
    <t>67.24.514</t>
  </si>
  <si>
    <t>DECEUNINCK</t>
  </si>
  <si>
    <t>Manon</t>
  </si>
  <si>
    <t>Rue Charlemagne 54</t>
  </si>
  <si>
    <t>Godinne</t>
  </si>
  <si>
    <t>+32496141059</t>
  </si>
  <si>
    <t xml:space="preserve">colette.mosty@gmail.com </t>
  </si>
  <si>
    <t>Gilet</t>
  </si>
  <si>
    <t>Jacques</t>
  </si>
  <si>
    <t>DECEUNINCK Manon</t>
  </si>
  <si>
    <t>FOCROULLE CELINE</t>
  </si>
  <si>
    <t xml:space="preserve">DECROIX </t>
  </si>
  <si>
    <t>Olivier</t>
  </si>
  <si>
    <t>8, Promenade de l'écluse</t>
  </si>
  <si>
    <t>0484/499430</t>
  </si>
  <si>
    <t>decroix001@hotmail.com</t>
  </si>
  <si>
    <t>DECROIX  Olivier</t>
  </si>
  <si>
    <t>Wislez - Defalque</t>
  </si>
  <si>
    <t>DEFALQUE</t>
  </si>
  <si>
    <t>Marguerite</t>
  </si>
  <si>
    <t>Avenue de la Plante, 44</t>
  </si>
  <si>
    <t>+32491763337</t>
  </si>
  <si>
    <t>marguedefalque@gmail.com</t>
  </si>
  <si>
    <t>WISLEZ Virginie</t>
  </si>
  <si>
    <t>10.24.517</t>
  </si>
  <si>
    <t>Wislez</t>
  </si>
  <si>
    <t>Virginie</t>
  </si>
  <si>
    <t>DEGREZ-GUILMOT</t>
  </si>
  <si>
    <t>DEGREZ</t>
  </si>
  <si>
    <t>19, Rue de la Croix,</t>
  </si>
  <si>
    <t>FLOREFFE</t>
  </si>
  <si>
    <t>0472/521957</t>
  </si>
  <si>
    <t>thibautdegrez@msn.com</t>
  </si>
  <si>
    <t>DEGREZ Thibaut</t>
  </si>
  <si>
    <t>DEJAIE</t>
  </si>
  <si>
    <t>Tom</t>
  </si>
  <si>
    <t>Dejaie - Pièrard</t>
  </si>
  <si>
    <t>Laurent</t>
  </si>
  <si>
    <t>4, Place du vierly,</t>
  </si>
  <si>
    <t>0497/579975</t>
  </si>
  <si>
    <t>l_dejaie@hotmail.com</t>
  </si>
  <si>
    <t>DEJAIE Laurent</t>
  </si>
  <si>
    <t>Noa</t>
  </si>
  <si>
    <t>alpi@live.be</t>
  </si>
  <si>
    <t>Zoé</t>
  </si>
  <si>
    <t>Eve</t>
  </si>
  <si>
    <t>DEKEUKELAERE</t>
  </si>
  <si>
    <t>STRASSEN (GDLux)</t>
  </si>
  <si>
    <t>DEKEUKELAERE Stéphane</t>
  </si>
  <si>
    <t>Delacollette-Mottoul</t>
  </si>
  <si>
    <t>DELACOLLETTE</t>
  </si>
  <si>
    <t>Anick</t>
  </si>
  <si>
    <t xml:space="preserve">62, Rue de la Jachère, </t>
  </si>
  <si>
    <t>BONINNE</t>
  </si>
  <si>
    <t>0486/307080</t>
  </si>
  <si>
    <t>annickdelacollette@hotmail.com</t>
  </si>
  <si>
    <t>DELACOLLETTE Anick</t>
  </si>
  <si>
    <t>58.24.504</t>
  </si>
  <si>
    <t>Delahaut Francois - Leyssens Catherine</t>
  </si>
  <si>
    <t>DELAHAUT</t>
  </si>
  <si>
    <t>48, Domaine de l'Espinette,</t>
  </si>
  <si>
    <t>0470/524196</t>
  </si>
  <si>
    <t>catherine@delahaut.be</t>
  </si>
  <si>
    <t>DELAHAUT Raphaël</t>
  </si>
  <si>
    <t>DELATTE GUILLAUME</t>
  </si>
  <si>
    <t>DELATTE</t>
  </si>
  <si>
    <t>Guillaume</t>
  </si>
  <si>
    <t>Chaussée de Dinant 1254 (bte 22)</t>
  </si>
  <si>
    <t>+32498439849</t>
  </si>
  <si>
    <t>guillaumedelatte1@gmail.com</t>
  </si>
  <si>
    <t>DELATTE Guillaume</t>
  </si>
  <si>
    <t>DELBAUVE STEPHANIE</t>
  </si>
  <si>
    <t>DELBAUVE (Farcot)</t>
  </si>
  <si>
    <t>235, Route de St.Gérard ,</t>
  </si>
  <si>
    <t>081/742887</t>
  </si>
  <si>
    <t>0478/498190</t>
  </si>
  <si>
    <t>stephaniedelbauve@yahoo.fr</t>
  </si>
  <si>
    <t>DELBAUVE (Farcot) Stéphanie</t>
  </si>
  <si>
    <t>Rémi</t>
  </si>
  <si>
    <t>BRUXELLES</t>
  </si>
  <si>
    <t>DELORY MARIE-CHRISTINE</t>
  </si>
  <si>
    <t>DELORY</t>
  </si>
  <si>
    <t>Marie-Christine</t>
  </si>
  <si>
    <t>12, Fonds des Chênes,</t>
  </si>
  <si>
    <t>Néant</t>
  </si>
  <si>
    <t>ki.del@hotmail.com</t>
  </si>
  <si>
    <t>DELORY Marie-Christine</t>
  </si>
  <si>
    <t>Bontyès Sarah</t>
  </si>
  <si>
    <t>DELSAUT BONTYES</t>
  </si>
  <si>
    <t>Maël</t>
  </si>
  <si>
    <t>Bontyès</t>
  </si>
  <si>
    <t>Cotisation fin de saison</t>
  </si>
  <si>
    <t>Thomas</t>
  </si>
  <si>
    <t>DEMULIES-COULY</t>
  </si>
  <si>
    <t>DEMULIES</t>
  </si>
  <si>
    <t>Nolan</t>
  </si>
  <si>
    <t>Route de Saint-Gérard, 216</t>
  </si>
  <si>
    <t xml:space="preserve">Wépion </t>
  </si>
  <si>
    <t>+32 479 614 441</t>
  </si>
  <si>
    <t>aureliecouly@gmail.com</t>
  </si>
  <si>
    <t>Couly</t>
  </si>
  <si>
    <t>DEMULIES Nolan</t>
  </si>
  <si>
    <t>Olivier Deom</t>
  </si>
  <si>
    <t>DEOM</t>
  </si>
  <si>
    <t xml:space="preserve">Rue Victor Nonet,23 </t>
  </si>
  <si>
    <t>+32 471 186 613</t>
  </si>
  <si>
    <t>olivierdeom@gmail.com</t>
  </si>
  <si>
    <t>DEOM Olivier</t>
  </si>
  <si>
    <t>Via CNNY</t>
  </si>
  <si>
    <t>DEPIREUX</t>
  </si>
  <si>
    <t>Aimee</t>
  </si>
  <si>
    <t>+32497626847</t>
  </si>
  <si>
    <t>aimee.depireux@hotmail.com</t>
  </si>
  <si>
    <t>DEPIREUX Aimee</t>
  </si>
  <si>
    <t>DERVAUX PASCAL</t>
  </si>
  <si>
    <t>DERVAUX</t>
  </si>
  <si>
    <t>Pascal</t>
  </si>
  <si>
    <t>13, Esplanade du Bon Air,</t>
  </si>
  <si>
    <t>0475/666378</t>
  </si>
  <si>
    <t>pascal.dervaux@yahoo.fr</t>
  </si>
  <si>
    <t>DERVAUX Pascal</t>
  </si>
  <si>
    <t>DE H GERALD DERZELLE</t>
  </si>
  <si>
    <t>DERZELLE</t>
  </si>
  <si>
    <t>39, Rue Jaune Voie,</t>
  </si>
  <si>
    <t>081/403883</t>
  </si>
  <si>
    <t>0494/170707</t>
  </si>
  <si>
    <t>gerald.derzelle@gmail.com</t>
  </si>
  <si>
    <t>DERZELLE Gérald</t>
  </si>
  <si>
    <t>Florence</t>
  </si>
  <si>
    <t>DESMET OLIVIER</t>
  </si>
  <si>
    <t>DESMET</t>
  </si>
  <si>
    <t>Pascaline</t>
  </si>
  <si>
    <t>Roger Dosimont 29</t>
  </si>
  <si>
    <t>Bois-de-Villers</t>
  </si>
  <si>
    <t>+32471780941</t>
  </si>
  <si>
    <t>olivier.desmet@belgacom.net</t>
  </si>
  <si>
    <t>père</t>
  </si>
  <si>
    <t>DESMET Pascaline</t>
  </si>
  <si>
    <t>BENJAMIN DESCAMPS</t>
  </si>
  <si>
    <t>DESCAMPS</t>
  </si>
  <si>
    <t>DESCAMPS Benjamin</t>
  </si>
  <si>
    <t>Membre à partir de septembre 2024</t>
  </si>
  <si>
    <t>Cotisation 2025</t>
  </si>
  <si>
    <t>Desseille Amit-Simon</t>
  </si>
  <si>
    <t>DESSEILLE</t>
  </si>
  <si>
    <t>Amit-Simon</t>
  </si>
  <si>
    <t>142, Rue Basse Chaussée</t>
  </si>
  <si>
    <t>COGNELÉE</t>
  </si>
  <si>
    <t>0470/287429</t>
  </si>
  <si>
    <t>simon.desseille@gmail.com</t>
  </si>
  <si>
    <t>DESSEILLE Amit-Simon</t>
  </si>
  <si>
    <t>99.24.507</t>
  </si>
  <si>
    <t>DETOLLENAERE COLETTE</t>
  </si>
  <si>
    <t>DETOLLENAERE</t>
  </si>
  <si>
    <t>Colette</t>
  </si>
  <si>
    <t>202, Avenue Parc d'Amée</t>
  </si>
  <si>
    <t>081/733990</t>
  </si>
  <si>
    <t>0494/102544</t>
  </si>
  <si>
    <t>colette.h@scarlet.be</t>
  </si>
  <si>
    <t>DETOLLENAERE Colette</t>
  </si>
  <si>
    <t>AG A 12/2027</t>
  </si>
  <si>
    <t>59.24.509</t>
  </si>
  <si>
    <t>DETRAUX LAURENT</t>
  </si>
  <si>
    <t>DETRAUX</t>
  </si>
  <si>
    <t>Lucas</t>
  </si>
  <si>
    <t>DETRAUX Lucas</t>
  </si>
  <si>
    <t>M JEAN-PHILIPPE DEVALCK</t>
  </si>
  <si>
    <t>DEVALCK</t>
  </si>
  <si>
    <t>Jean-Philippe</t>
  </si>
  <si>
    <t>12, Rue Ferme d'En Haut</t>
  </si>
  <si>
    <t>0478/591841</t>
  </si>
  <si>
    <t>jp.devalck@avocat.be</t>
  </si>
  <si>
    <t>DEVALCK Jean-Philippe</t>
  </si>
  <si>
    <t>Moreels - Devos</t>
  </si>
  <si>
    <t>DEVOS</t>
  </si>
  <si>
    <t>Magali</t>
  </si>
  <si>
    <t>1, Rue du Chepson,</t>
  </si>
  <si>
    <t>0491/913916</t>
  </si>
  <si>
    <t>maga.devos@gmail.com</t>
  </si>
  <si>
    <t>DEVOS Magali</t>
  </si>
  <si>
    <t>05.24.503</t>
  </si>
  <si>
    <t>Devresse - Demoulin</t>
  </si>
  <si>
    <t xml:space="preserve">DEVRESSE </t>
  </si>
  <si>
    <t>Elsa</t>
  </si>
  <si>
    <t>20, Chemin des Matines</t>
  </si>
  <si>
    <t>0473/171972</t>
  </si>
  <si>
    <t>quentin.devresse@gmail.com</t>
  </si>
  <si>
    <t>DEVRESSE  Elsa</t>
  </si>
  <si>
    <t>Louise</t>
  </si>
  <si>
    <t>DEWEZ MARIELLE</t>
  </si>
  <si>
    <t>DEWEZ</t>
  </si>
  <si>
    <t>Marielle</t>
  </si>
  <si>
    <t>77, Rue des Fonds,</t>
  </si>
  <si>
    <t>0474/375636</t>
  </si>
  <si>
    <t>marielle.dewez@hotmail.com</t>
  </si>
  <si>
    <t>DEWEZ Marielle</t>
  </si>
  <si>
    <t>D'HARVENG GUILLAUME</t>
  </si>
  <si>
    <t>D'HARVENG</t>
  </si>
  <si>
    <t>43, Rue Renée Prinz,</t>
  </si>
  <si>
    <t>0498/598939</t>
  </si>
  <si>
    <t>guildharveng@hotmail.com</t>
  </si>
  <si>
    <t>D'HARVENG Guillaume</t>
  </si>
  <si>
    <t>DIEU</t>
  </si>
  <si>
    <t>Tiago</t>
  </si>
  <si>
    <t>chamin de potisseau, 106</t>
  </si>
  <si>
    <t>+32497371919</t>
  </si>
  <si>
    <t>juliendieu.perso@gmail.com</t>
  </si>
  <si>
    <t>Dieu</t>
  </si>
  <si>
    <t>Julien</t>
  </si>
  <si>
    <t>DIEU Tiago</t>
  </si>
  <si>
    <t>DOSSIN-BOUCHAT</t>
  </si>
  <si>
    <t>DOSSIN</t>
  </si>
  <si>
    <t>35, Baty des Foulons</t>
  </si>
  <si>
    <t>0474/445839</t>
  </si>
  <si>
    <t>asbouchat@yahoo.fr</t>
  </si>
  <si>
    <t>DOSSIN Louis</t>
  </si>
  <si>
    <t>OLIVIER DOSSOGNE</t>
  </si>
  <si>
    <t>DOSSOGNE</t>
  </si>
  <si>
    <t>1, Rue Alphonse Jaumain,</t>
  </si>
  <si>
    <t>081/411114</t>
  </si>
  <si>
    <t>0473/251209</t>
  </si>
  <si>
    <t>o.dossogne@me.com</t>
  </si>
  <si>
    <t>DOSSOGNE Olivier</t>
  </si>
  <si>
    <t>DRUART BOSLY</t>
  </si>
  <si>
    <t>Lucille</t>
  </si>
  <si>
    <t>Avenue du Roi, 174</t>
  </si>
  <si>
    <t>Forest</t>
  </si>
  <si>
    <t>0498702595</t>
  </si>
  <si>
    <t>stephaniebosly@hotmail.com</t>
  </si>
  <si>
    <t>Bosly</t>
  </si>
  <si>
    <t>DRUART BOSLY Lucille</t>
  </si>
  <si>
    <t>MME GENEVIEVE SIMON</t>
  </si>
  <si>
    <t>DUCARME</t>
  </si>
  <si>
    <t>Xavier</t>
  </si>
  <si>
    <t>13, Rue des Pruniers,</t>
  </si>
  <si>
    <t>0474/371260</t>
  </si>
  <si>
    <t>genebajoga@gmail.com</t>
  </si>
  <si>
    <t>DUCARME Xavier</t>
  </si>
  <si>
    <t>CAP HORIZON . CO SRL</t>
  </si>
  <si>
    <t>DUCENNE</t>
  </si>
  <si>
    <t>57, Chemin du Grand Ry,</t>
  </si>
  <si>
    <t>0495/383587</t>
  </si>
  <si>
    <t>ducenne@skynet.be</t>
  </si>
  <si>
    <t>DUCENNE Christophe</t>
  </si>
  <si>
    <t>DUCHESNE JEREMY</t>
  </si>
  <si>
    <t>DUCHESNE</t>
  </si>
  <si>
    <t>Jérémy</t>
  </si>
  <si>
    <t>3, Rue des Pruniers</t>
  </si>
  <si>
    <t>081/461929</t>
  </si>
  <si>
    <t>0474/727945</t>
  </si>
  <si>
    <t>jeremy.duchesne@outlook.com</t>
  </si>
  <si>
    <t>DUCHESNE Jérémy</t>
  </si>
  <si>
    <t>Isabelle</t>
  </si>
  <si>
    <t>Bary - DULIERE</t>
  </si>
  <si>
    <t>DULIERE</t>
  </si>
  <si>
    <t>Théodore</t>
  </si>
  <si>
    <t>36-1, Sart des Bruaux,</t>
  </si>
  <si>
    <t>0470/447388</t>
  </si>
  <si>
    <t>muriel.bary@chuuclnamur.ucllouvain.be</t>
  </si>
  <si>
    <t>DULIERE Théodore</t>
  </si>
  <si>
    <t>Jean</t>
  </si>
  <si>
    <t>DUQUESNE (Dandois)</t>
  </si>
  <si>
    <t>Veronique</t>
  </si>
  <si>
    <t>081/222246</t>
  </si>
  <si>
    <t>0497/260212</t>
  </si>
  <si>
    <t>vero.duquesne5000@gmail.com</t>
  </si>
  <si>
    <t>62.24.506</t>
  </si>
  <si>
    <t>DURANT SABRINA</t>
  </si>
  <si>
    <t>DURANT</t>
  </si>
  <si>
    <t>Sabrina</t>
  </si>
  <si>
    <t>36B, Rue Elie Bertrand</t>
  </si>
  <si>
    <t>BOIS-DE-VILLERS</t>
  </si>
  <si>
    <t>0476/595013</t>
  </si>
  <si>
    <t>sabrina.durant@outloock.com</t>
  </si>
  <si>
    <t>DURANT Sabrina</t>
  </si>
  <si>
    <t>94.24.502</t>
  </si>
  <si>
    <t>MARJORIE LAMBION</t>
  </si>
  <si>
    <t>DUSSART</t>
  </si>
  <si>
    <t>Lily</t>
  </si>
  <si>
    <t>Rue Marcel Lecomte 31b</t>
  </si>
  <si>
    <t>+32 484 979 742</t>
  </si>
  <si>
    <t>lilydussart@gmail.come</t>
  </si>
  <si>
    <t>Lambion</t>
  </si>
  <si>
    <t>Marjorie</t>
  </si>
  <si>
    <t>COMTE ERIC D URSEL</t>
  </si>
  <si>
    <t>d'URSEL</t>
  </si>
  <si>
    <t>92, Route des Crêtes,</t>
  </si>
  <si>
    <t>081/263471</t>
  </si>
  <si>
    <t>0475/400258</t>
  </si>
  <si>
    <t>edurs@skynet.be</t>
  </si>
  <si>
    <t>d'URSEL Eric</t>
  </si>
  <si>
    <t>AG RCNSM 2026</t>
  </si>
  <si>
    <t>ELOIR</t>
  </si>
  <si>
    <t>Pascal Eloir Unit 306 HDS BUSINESS CENTER, Plot JLT-PH1-M1A JUMEIRAH LAKES TOWERS</t>
  </si>
  <si>
    <t>DUBAÏ Arabs Emirates</t>
  </si>
  <si>
    <t>EAU</t>
  </si>
  <si>
    <t>0473/610246</t>
  </si>
  <si>
    <t>pascal.eloir@gmail.com</t>
  </si>
  <si>
    <t>ELOIR Pascal</t>
  </si>
  <si>
    <t>Emmerechts Bastien</t>
  </si>
  <si>
    <t xml:space="preserve">EMMERECHTS </t>
  </si>
  <si>
    <t>Bastien</t>
  </si>
  <si>
    <t>18, Rue de Hannêche</t>
  </si>
  <si>
    <t>ACOSSE</t>
  </si>
  <si>
    <t>081/835568</t>
  </si>
  <si>
    <t>0496/050932</t>
  </si>
  <si>
    <t>bastien.emmerechts@hotmail.com</t>
  </si>
  <si>
    <t>EMMERECHTS  Bastien</t>
  </si>
  <si>
    <t>Matagne Katalyn</t>
  </si>
  <si>
    <t>ETIENNE</t>
  </si>
  <si>
    <t>Rue des Fonds, 50</t>
  </si>
  <si>
    <t>Lustin</t>
  </si>
  <si>
    <t>katalynmatagne@gmail.com</t>
  </si>
  <si>
    <t>Matagne</t>
  </si>
  <si>
    <t>Katalyn</t>
  </si>
  <si>
    <t>ETIENNE Maxime</t>
  </si>
  <si>
    <t>DOCTEUR CHANTAL EVRARD</t>
  </si>
  <si>
    <t>EVRARD</t>
  </si>
  <si>
    <t>25-B, Rue des 6 Bras,</t>
  </si>
  <si>
    <t>LESVES</t>
  </si>
  <si>
    <t>081/433538</t>
  </si>
  <si>
    <t>chantal.evrard@skynet.be</t>
  </si>
  <si>
    <t>EVRARD Chantal</t>
  </si>
  <si>
    <t>LEFEVRE-EYCKERMANS</t>
  </si>
  <si>
    <t>EYCKERMANS</t>
  </si>
  <si>
    <t>Martin</t>
  </si>
  <si>
    <t>67, Rue René Delory,</t>
  </si>
  <si>
    <t>0474/302628</t>
  </si>
  <si>
    <t>martin.eyckermans@gmail.com</t>
  </si>
  <si>
    <t>EYCKERMANS Martin</t>
  </si>
  <si>
    <t>92.24.507</t>
  </si>
  <si>
    <t>Falmagne - Galasse</t>
  </si>
  <si>
    <t>FALMAGNE</t>
  </si>
  <si>
    <t>Baptiste</t>
  </si>
  <si>
    <t>19, Rue Lucien Namèche,</t>
  </si>
  <si>
    <t>081/311074</t>
  </si>
  <si>
    <t>0479/741200</t>
  </si>
  <si>
    <t>baptiste.falmagne@hotmail.fr</t>
  </si>
  <si>
    <t>GALASSE Isabelle</t>
  </si>
  <si>
    <t>01.24.510</t>
  </si>
  <si>
    <t>FARCOT</t>
  </si>
  <si>
    <t>235,Route de St.Gérard ,</t>
  </si>
  <si>
    <t>0471/756705</t>
  </si>
  <si>
    <t>Pierre-Vincent</t>
  </si>
  <si>
    <t>Valentine</t>
  </si>
  <si>
    <t>0471/742499</t>
  </si>
  <si>
    <t>Camille-Maxime</t>
  </si>
  <si>
    <t>MONSIEUR ALAIN FIVET</t>
  </si>
  <si>
    <t>FIVET</t>
  </si>
  <si>
    <t>Alain</t>
  </si>
  <si>
    <t>61, Chemin du Grand Ry,</t>
  </si>
  <si>
    <t>081/224537</t>
  </si>
  <si>
    <t>0494/495719</t>
  </si>
  <si>
    <t>a.fivet@avocat.be</t>
  </si>
  <si>
    <t>FIVET Alain</t>
  </si>
  <si>
    <t>FLAHAUX</t>
  </si>
  <si>
    <t>Florent</t>
  </si>
  <si>
    <t>de Thon 60</t>
  </si>
  <si>
    <t>Andenne</t>
  </si>
  <si>
    <t>+32485562499</t>
  </si>
  <si>
    <t>fflorent.flahaux@gmail.com</t>
  </si>
  <si>
    <t>FLAHAUX Florent</t>
  </si>
  <si>
    <t>FOCROULLE</t>
  </si>
  <si>
    <t>Céline</t>
  </si>
  <si>
    <t>0472/520287</t>
  </si>
  <si>
    <t>celine_f84@msn.com</t>
  </si>
  <si>
    <t>FORAIN MARIE-FRANCE</t>
  </si>
  <si>
    <t>FORAIN</t>
  </si>
  <si>
    <t>Marie-France</t>
  </si>
  <si>
    <t xml:space="preserve">27, Chemin des Pêcheurs, </t>
  </si>
  <si>
    <t>0495/102744</t>
  </si>
  <si>
    <t>mfforain01@hotmail.com</t>
  </si>
  <si>
    <t>FORAIN Marie-France</t>
  </si>
  <si>
    <t>72.24.515</t>
  </si>
  <si>
    <t>FOULARD</t>
  </si>
  <si>
    <t>Géraldine</t>
  </si>
  <si>
    <t>Rue des Anciennes Cliniques 6</t>
  </si>
  <si>
    <t>BRAINE-LE-COMTE</t>
  </si>
  <si>
    <t>+32 471 861 728</t>
  </si>
  <si>
    <t>gfoulard@gmail.com</t>
  </si>
  <si>
    <t>Foulon Guy</t>
  </si>
  <si>
    <t xml:space="preserve">FOULON </t>
  </si>
  <si>
    <t>Guy</t>
  </si>
  <si>
    <t>14, Rue des Griottes,</t>
  </si>
  <si>
    <t>0475/937481</t>
  </si>
  <si>
    <t>gfoulon47@gmail.com</t>
  </si>
  <si>
    <t>FOULON  Guy</t>
  </si>
  <si>
    <t>AG RCNSM ???</t>
  </si>
  <si>
    <t>FOULON ISABELLE</t>
  </si>
  <si>
    <t>FOULON (Poncin)</t>
  </si>
  <si>
    <t>15, Rue Madame Moutot</t>
  </si>
  <si>
    <t>081/462970</t>
  </si>
  <si>
    <t>0498/451885</t>
  </si>
  <si>
    <t>isafoulon@skynet.be</t>
  </si>
  <si>
    <t>PONCIN Jean-francois</t>
  </si>
  <si>
    <t>FRAPIER DE WASSEIGE</t>
  </si>
  <si>
    <t>Christiane</t>
  </si>
  <si>
    <t>+32477535289</t>
  </si>
  <si>
    <t>FRAPIER DE WASSEIGE Christiane</t>
  </si>
  <si>
    <t>FREDERICKX CHRISTINE</t>
  </si>
  <si>
    <t>FREDERICKX (Henin)</t>
  </si>
  <si>
    <t>12, Allée de la Fragne,</t>
  </si>
  <si>
    <t>NIVELLES</t>
  </si>
  <si>
    <t>0477/437119</t>
  </si>
  <si>
    <t>ch.frederickx@skynet.be</t>
  </si>
  <si>
    <t>HENIN Pierre</t>
  </si>
  <si>
    <t>FRIPPIAT</t>
  </si>
  <si>
    <t>Gauvain</t>
  </si>
  <si>
    <t>Joseph</t>
  </si>
  <si>
    <t>FRONVILLE PHILIPPE</t>
  </si>
  <si>
    <t>FRONVILLE</t>
  </si>
  <si>
    <t>28, Chemin des Ecureuils,</t>
  </si>
  <si>
    <t>081/412793</t>
  </si>
  <si>
    <t>0494/211903</t>
  </si>
  <si>
    <t>ph.fronville@hotmail.com</t>
  </si>
  <si>
    <t>FRONVILLE Philippe</t>
  </si>
  <si>
    <t>Mme DORIS CHALMAGNE</t>
  </si>
  <si>
    <t>FURNEMONT</t>
  </si>
  <si>
    <t>Lilly Rose</t>
  </si>
  <si>
    <t>Rue du Moulin,129</t>
  </si>
  <si>
    <t>HAILLOT</t>
  </si>
  <si>
    <t>0497/917209</t>
  </si>
  <si>
    <t>lirose.furnemont@gmail.com</t>
  </si>
  <si>
    <t>FURNEMONT Lilly Rose</t>
  </si>
  <si>
    <t>07.24.508</t>
  </si>
  <si>
    <t>GALASSE</t>
  </si>
  <si>
    <t>19, Rue Lucien Nameche,</t>
  </si>
  <si>
    <t>0495/168862</t>
  </si>
  <si>
    <t>isabelle.galasse@outlook.com</t>
  </si>
  <si>
    <t>68.24.516</t>
  </si>
  <si>
    <t>Galasse Isabelle</t>
  </si>
  <si>
    <t>GASPARD FRANCIS</t>
  </si>
  <si>
    <t>GASPARD</t>
  </si>
  <si>
    <t>Francis</t>
  </si>
  <si>
    <t>Pas de demande d'admission !!!</t>
  </si>
  <si>
    <t>Gautier Florence</t>
  </si>
  <si>
    <t>GAUTIER</t>
  </si>
  <si>
    <t>80, Rue Joseph Misson,</t>
  </si>
  <si>
    <t>0475/781431</t>
  </si>
  <si>
    <t>floflogautier@hotmail.com</t>
  </si>
  <si>
    <t>GAUTIER Florence</t>
  </si>
  <si>
    <t>MLLE ADELAIDE GEERAERTS</t>
  </si>
  <si>
    <t>GEERAERTS</t>
  </si>
  <si>
    <t xml:space="preserve">Adélaïde </t>
  </si>
  <si>
    <t>Rue de Dave 87, boîte 20</t>
  </si>
  <si>
    <t>0493 485844</t>
  </si>
  <si>
    <t>adgeeraerts@gmail.com</t>
  </si>
  <si>
    <t xml:space="preserve">GEERAERTS Adélaïde </t>
  </si>
  <si>
    <t>Gendebien Anne</t>
  </si>
  <si>
    <t>GENDEBIEN</t>
  </si>
  <si>
    <t>29, Route des Six Freres</t>
  </si>
  <si>
    <t>LEUZE</t>
  </si>
  <si>
    <t>0494/316932</t>
  </si>
  <si>
    <t>annegendebien@gmail.com</t>
  </si>
  <si>
    <t>GENDEBIEN Anne</t>
  </si>
  <si>
    <t>65.24.517</t>
  </si>
  <si>
    <t>Geraerts - Diskeuve</t>
  </si>
  <si>
    <t>GERAERTS</t>
  </si>
  <si>
    <t>Jean-Luc</t>
  </si>
  <si>
    <t>6, Rue de Lamicht</t>
  </si>
  <si>
    <t>HEINSCH (GD Lux)</t>
  </si>
  <si>
    <t>+352 62/459316</t>
  </si>
  <si>
    <t>jean-luc.geraerts@outlook.com</t>
  </si>
  <si>
    <t>GERAERTS Jean-Luc</t>
  </si>
  <si>
    <t>GERETTI VERONIQUE</t>
  </si>
  <si>
    <t>GERETTI</t>
  </si>
  <si>
    <t>2,Rue du Cato,</t>
  </si>
  <si>
    <t>081/411706</t>
  </si>
  <si>
    <t>0485/128714</t>
  </si>
  <si>
    <t>veronique.geretti59@gmail.com</t>
  </si>
  <si>
    <t>GERETTI Veronique</t>
  </si>
  <si>
    <t>Gerin Elisabeth</t>
  </si>
  <si>
    <t xml:space="preserve">GERIN </t>
  </si>
  <si>
    <t>3/14, Chemin Pont de Briques,</t>
  </si>
  <si>
    <t>0478/606637</t>
  </si>
  <si>
    <t>elisabeth.gerin@outlook.com</t>
  </si>
  <si>
    <t>GERIN  Elisabeth</t>
  </si>
  <si>
    <t>92.24.509</t>
  </si>
  <si>
    <t>Gerin Nicolas</t>
  </si>
  <si>
    <t>57, Allée du Moulin à Vznr</t>
  </si>
  <si>
    <t>0473/500173</t>
  </si>
  <si>
    <t>nicolas.gerin@outlook.be</t>
  </si>
  <si>
    <t>GERIN  Nicolas</t>
  </si>
  <si>
    <t>94.24.512</t>
  </si>
  <si>
    <t>MME NOELLE GHILAIN</t>
  </si>
  <si>
    <t>GHILAIN</t>
  </si>
  <si>
    <t>Noëlle</t>
  </si>
  <si>
    <t>Rue André Charles 4</t>
  </si>
  <si>
    <t>Leuze</t>
  </si>
  <si>
    <t>+32478292162</t>
  </si>
  <si>
    <t>noelleghilain@gmail.com</t>
  </si>
  <si>
    <t>GHILAIN Noëlle</t>
  </si>
  <si>
    <t>76.24.520</t>
  </si>
  <si>
    <t>GHIOT-SALAUN</t>
  </si>
  <si>
    <t>GHIOT</t>
  </si>
  <si>
    <t>Augustin</t>
  </si>
  <si>
    <t>275, Av. du Parc d'Amée,</t>
  </si>
  <si>
    <t>0460/943648</t>
  </si>
  <si>
    <t>augustin.ghiot0801@gmail.com</t>
  </si>
  <si>
    <t>GHIOT Augustin</t>
  </si>
  <si>
    <t>07.24.507</t>
  </si>
  <si>
    <t>M DAVID PIERRE GIARD</t>
  </si>
  <si>
    <t>GIARD</t>
  </si>
  <si>
    <t>David-Pierre</t>
  </si>
  <si>
    <t>69, Route de Namèche</t>
  </si>
  <si>
    <t>0476/922421</t>
  </si>
  <si>
    <t>dp.giard@protonmail.com</t>
  </si>
  <si>
    <t>GIARD David-Pierre</t>
  </si>
  <si>
    <t>Giroul Vincent</t>
  </si>
  <si>
    <t>GIROUL</t>
  </si>
  <si>
    <t>Vincent</t>
  </si>
  <si>
    <t>Rue Gaucheret, 6B/22</t>
  </si>
  <si>
    <t>Schaerbeek</t>
  </si>
  <si>
    <t>+32 477 493 658</t>
  </si>
  <si>
    <t>vgiroul@hotmail.com</t>
  </si>
  <si>
    <t>GIROUL Vincent</t>
  </si>
  <si>
    <t>GODEAU SEBASTIEN</t>
  </si>
  <si>
    <t>GODEAU</t>
  </si>
  <si>
    <t>Sébastien</t>
  </si>
  <si>
    <t>Rue Guyaux 25</t>
  </si>
  <si>
    <t>Vedrin</t>
  </si>
  <si>
    <t>+32475725251</t>
  </si>
  <si>
    <t>sebastiengodeau@gmail.com</t>
  </si>
  <si>
    <t>GODEAU Sébastien</t>
  </si>
  <si>
    <t>OK 8/6/2024</t>
  </si>
  <si>
    <t>Timéo</t>
  </si>
  <si>
    <t>+32470308695</t>
  </si>
  <si>
    <t>timeogodeau2005@gmail.com</t>
  </si>
  <si>
    <t>Godeau</t>
  </si>
  <si>
    <t>Nelle</t>
  </si>
  <si>
    <t>godeau.nelle@gmail.com</t>
  </si>
  <si>
    <t>Noah</t>
  </si>
  <si>
    <t>GODEFROID KARIN</t>
  </si>
  <si>
    <t>GODEFROID</t>
  </si>
  <si>
    <t>Karin</t>
  </si>
  <si>
    <t>Rue de la Vieille Eglise 3</t>
  </si>
  <si>
    <t>0476/243615</t>
  </si>
  <si>
    <t>karin.godefroid@skynet.be</t>
  </si>
  <si>
    <t>GODEFROID Karin</t>
  </si>
  <si>
    <t>MME TATIANA GOGOTS</t>
  </si>
  <si>
    <t>GOGOTS</t>
  </si>
  <si>
    <t>107, Route des Crêtes</t>
  </si>
  <si>
    <t>0486 94 75 03</t>
  </si>
  <si>
    <t>gogots@gmail.com</t>
  </si>
  <si>
    <t>GOGOTS Yana</t>
  </si>
  <si>
    <t>Yana</t>
  </si>
  <si>
    <t>GONZALEZ JAVIER</t>
  </si>
  <si>
    <t>GONZALES</t>
  </si>
  <si>
    <t>Erwan</t>
  </si>
  <si>
    <t>Rue sous le bois, 1</t>
  </si>
  <si>
    <t>Mont</t>
  </si>
  <si>
    <t>+32475920698</t>
  </si>
  <si>
    <t>pacal70@hotmail.com</t>
  </si>
  <si>
    <t>Gonzalez</t>
  </si>
  <si>
    <t>Javier</t>
  </si>
  <si>
    <t>GONZALES Javier</t>
  </si>
  <si>
    <t>GOS GUY</t>
  </si>
  <si>
    <t>GOS</t>
  </si>
  <si>
    <t>Chemin de Potisseau,</t>
  </si>
  <si>
    <t>0474/997409</t>
  </si>
  <si>
    <t>guygoswep8@gmail.com</t>
  </si>
  <si>
    <t>GOS Guy</t>
  </si>
  <si>
    <t>MR OU MME SYLVAIN GOUIRAN</t>
  </si>
  <si>
    <t>GOUIRAN</t>
  </si>
  <si>
    <t>Agathe</t>
  </si>
  <si>
    <t>Rue Patenier, 17 (kot)</t>
  </si>
  <si>
    <t>+33610690521</t>
  </si>
  <si>
    <t>agathe.gouiran@gmail.com</t>
  </si>
  <si>
    <t>GOUIRAN Agathe</t>
  </si>
  <si>
    <t>GRANOZIO</t>
  </si>
  <si>
    <t>Dejan</t>
  </si>
  <si>
    <t>Rue de la Colline, 48/3</t>
  </si>
  <si>
    <t>+33 6 29 36 10 84</t>
  </si>
  <si>
    <t>anais.granozio@hotmail.fr</t>
  </si>
  <si>
    <t>Granozio</t>
  </si>
  <si>
    <t>Anaïs</t>
  </si>
  <si>
    <t>GRANOZIO Dejan</t>
  </si>
  <si>
    <t>GREGOIRE PASCALINE</t>
  </si>
  <si>
    <t>GREGOIRE</t>
  </si>
  <si>
    <t>Rue des Cortils 26</t>
  </si>
  <si>
    <t>ERPENT</t>
  </si>
  <si>
    <t>0477/359509</t>
  </si>
  <si>
    <t>pascalinegregoire1624@gmail.com</t>
  </si>
  <si>
    <t>GREGOIRE Pascaline</t>
  </si>
  <si>
    <t>GROMADZIK FREDY</t>
  </si>
  <si>
    <t>GROMADZIK</t>
  </si>
  <si>
    <t>Fredy</t>
  </si>
  <si>
    <t>Rue de la Gare,52</t>
  </si>
  <si>
    <t>Falaën</t>
  </si>
  <si>
    <t>+32478725958</t>
  </si>
  <si>
    <t>fredy.gromadzik2@gmail.com</t>
  </si>
  <si>
    <t>GROMADZIK Fredy</t>
  </si>
  <si>
    <t>+32472442533</t>
  </si>
  <si>
    <t>bastiengromadzik@gmail.com</t>
  </si>
  <si>
    <t>GROSJEAN</t>
  </si>
  <si>
    <t>Alba</t>
  </si>
  <si>
    <t>8 rue Pierre Maisonnet</t>
  </si>
  <si>
    <t>Luxembourg</t>
  </si>
  <si>
    <t>+35 269 187 85 98</t>
  </si>
  <si>
    <t>bouchat_julie@yahoo.fr</t>
  </si>
  <si>
    <t>Bouchat</t>
  </si>
  <si>
    <t>GROSJEAN Alba</t>
  </si>
  <si>
    <t>GUILLAUME FRANCOISE</t>
  </si>
  <si>
    <t>GUILLAUME</t>
  </si>
  <si>
    <t>42, Rue Bellevue,</t>
  </si>
  <si>
    <t>FLAWINNE</t>
  </si>
  <si>
    <t>0472/914573</t>
  </si>
  <si>
    <t>frg066@gmail.com</t>
  </si>
  <si>
    <t>GUILLAUME Françoise</t>
  </si>
  <si>
    <t>66.24.511</t>
  </si>
  <si>
    <t>L.BUFKENS ET P.GYSELS</t>
  </si>
  <si>
    <t>GYSELS BUFKENS</t>
  </si>
  <si>
    <t>rue de la Plage, 6</t>
  </si>
  <si>
    <t>+32474889760</t>
  </si>
  <si>
    <t>lucile.bufkens@gmail.com</t>
  </si>
  <si>
    <t>Bufkens</t>
  </si>
  <si>
    <t>Lucile</t>
  </si>
  <si>
    <t>GYSELS BUFKENS Gaspard</t>
  </si>
  <si>
    <t>William Hage Goetsbloets</t>
  </si>
  <si>
    <t>HAGE</t>
  </si>
  <si>
    <t>William</t>
  </si>
  <si>
    <t>49, Kapelstraat,</t>
  </si>
  <si>
    <t>HASSELT</t>
  </si>
  <si>
    <t>0479/554209</t>
  </si>
  <si>
    <t>william.hage1@outlook.be</t>
  </si>
  <si>
    <t>HAGE William</t>
  </si>
  <si>
    <t>99.24.508</t>
  </si>
  <si>
    <t>Halleux Jean-François</t>
  </si>
  <si>
    <t>HALLEUX</t>
  </si>
  <si>
    <t>Jean-François</t>
  </si>
  <si>
    <t>57, Chaussée de Dinant,</t>
  </si>
  <si>
    <t>081/462133</t>
  </si>
  <si>
    <t>0475/246380</t>
  </si>
  <si>
    <t>jf.halleux@gmail.com</t>
  </si>
  <si>
    <t>HALLEUX Jean-François</t>
  </si>
  <si>
    <t>HALLEUX PIERRE</t>
  </si>
  <si>
    <t>300/1, Rue Valduc</t>
  </si>
  <si>
    <t>AUDERGHEM</t>
  </si>
  <si>
    <t>pierrehalleux@gmail.com</t>
  </si>
  <si>
    <t>HALLEUX Pierre</t>
  </si>
  <si>
    <t>COURRIERE</t>
  </si>
  <si>
    <t>WILLOCX CLAIRE</t>
  </si>
  <si>
    <t>HAMMEDI</t>
  </si>
  <si>
    <t>Amine</t>
  </si>
  <si>
    <t>1278 Chaussée Dinant</t>
  </si>
  <si>
    <t>+12 023 412 930</t>
  </si>
  <si>
    <t>amine.hammedi@gmail.com</t>
  </si>
  <si>
    <t>HAMMEDI Amine</t>
  </si>
  <si>
    <t>FA</t>
  </si>
  <si>
    <t>Cotisation pour juillet à décembre</t>
  </si>
  <si>
    <t>M TANGUY HAMOIR</t>
  </si>
  <si>
    <t>HAMOIR</t>
  </si>
  <si>
    <t>rue de la Hesbaye, 7</t>
  </si>
  <si>
    <t>Champion</t>
  </si>
  <si>
    <t>+32477433025</t>
  </si>
  <si>
    <t>tanguy.hamoir@hotmail.com</t>
  </si>
  <si>
    <t>HAMOIR Tanguy</t>
  </si>
  <si>
    <t>Cotisation tardive - OK 13/9/2024</t>
  </si>
  <si>
    <t>M. Hanon Emilien</t>
  </si>
  <si>
    <t>HANON</t>
  </si>
  <si>
    <t>Marius</t>
  </si>
  <si>
    <t>9, En Clivau</t>
  </si>
  <si>
    <t>0472/319359</t>
  </si>
  <si>
    <t>hanonemil@hotmail.com</t>
  </si>
  <si>
    <t>HANON Marius</t>
  </si>
  <si>
    <t>HARGOT KATHELYNE</t>
  </si>
  <si>
    <t>HARGOT (Noiset)</t>
  </si>
  <si>
    <t>Kathelyne</t>
  </si>
  <si>
    <t>131,Rue du Grand Babin,</t>
  </si>
  <si>
    <t>081/735715</t>
  </si>
  <si>
    <t>0472/959778</t>
  </si>
  <si>
    <t>kathelyne.hargot@gmail.com</t>
  </si>
  <si>
    <t>HARGOT (Noiset) Kathelyne</t>
  </si>
  <si>
    <t>59.24.504</t>
  </si>
  <si>
    <t>Harvengt Steven</t>
  </si>
  <si>
    <t>HARVENGT</t>
  </si>
  <si>
    <t>Stéven</t>
  </si>
  <si>
    <t>1103, Chaussée de Dinant</t>
  </si>
  <si>
    <t>0497/232443</t>
  </si>
  <si>
    <t>steven.harvengt@gmail.com</t>
  </si>
  <si>
    <t>HARVENGT Stéven</t>
  </si>
  <si>
    <t>99.24.506</t>
  </si>
  <si>
    <t>HATIB</t>
  </si>
  <si>
    <t>Taha</t>
  </si>
  <si>
    <t>Avenue A.J. Slegers 225</t>
  </si>
  <si>
    <t>Woluwe-Saint-Lambert</t>
  </si>
  <si>
    <t>+32496081575</t>
  </si>
  <si>
    <t>taha.hatib@gmail.com</t>
  </si>
  <si>
    <t>HATIB Taha</t>
  </si>
  <si>
    <t>HAZEE - Grandchamps</t>
  </si>
  <si>
    <t>HAZÉE</t>
  </si>
  <si>
    <t>Félicien</t>
  </si>
  <si>
    <t>HAZÉE Félicien</t>
  </si>
  <si>
    <t>HENIN PIERRE</t>
  </si>
  <si>
    <t>HENIN</t>
  </si>
  <si>
    <t>0478/449198</t>
  </si>
  <si>
    <t>pierre.henin@outlook.com</t>
  </si>
  <si>
    <t>61.24.510</t>
  </si>
  <si>
    <t>HENNART CAROLINE</t>
  </si>
  <si>
    <t xml:space="preserve">HENNART </t>
  </si>
  <si>
    <t xml:space="preserve">53, Rue Géry Everaerts </t>
  </si>
  <si>
    <t>WAVRE</t>
  </si>
  <si>
    <t>0495/192048</t>
  </si>
  <si>
    <t>caroline_hennart@hotmail.com</t>
  </si>
  <si>
    <t>HENNART  Caroline</t>
  </si>
  <si>
    <t>75.24.521</t>
  </si>
  <si>
    <t>Jean-Louis</t>
  </si>
  <si>
    <t>GESVES</t>
  </si>
  <si>
    <t>SERGE HERBECQ,AVOCAT</t>
  </si>
  <si>
    <t>HERBECQ</t>
  </si>
  <si>
    <t>4, Rue du Rivage,</t>
  </si>
  <si>
    <t>0495/205622</t>
  </si>
  <si>
    <t>s.herbecq@skynet.be</t>
  </si>
  <si>
    <t>HERBECQ Serge</t>
  </si>
  <si>
    <t>58.24.517</t>
  </si>
  <si>
    <t>HIERNAUX-BERNIER S + S</t>
  </si>
  <si>
    <t>HIERNAUX</t>
  </si>
  <si>
    <t>Sebastien</t>
  </si>
  <si>
    <t>1, Rue des Laidmonts,</t>
  </si>
  <si>
    <t>0471/702164</t>
  </si>
  <si>
    <t>sebastien.hiernaux.5303@gmail.com</t>
  </si>
  <si>
    <t>HIERNAUX ANTOINE</t>
  </si>
  <si>
    <t>0476/747849</t>
  </si>
  <si>
    <t>antoinehiernaux98@gmail.com</t>
  </si>
  <si>
    <t>HIERNAUX Antoine</t>
  </si>
  <si>
    <t>HIERNAUX MARTIN</t>
  </si>
  <si>
    <t>0496/824049</t>
  </si>
  <si>
    <t>martin.hiernaux2000@gmail.com</t>
  </si>
  <si>
    <t>HIERNAUX Martin</t>
  </si>
  <si>
    <t>OK 24/6/2024</t>
  </si>
  <si>
    <t>Bernard</t>
  </si>
  <si>
    <t>HILBERT</t>
  </si>
  <si>
    <t>Chaussée de Dinant, 132</t>
  </si>
  <si>
    <t>Profondeville</t>
  </si>
  <si>
    <t>+32 470 385 208</t>
  </si>
  <si>
    <t>guillaume.hilbert@hotmail.com</t>
  </si>
  <si>
    <t>HILBERT Guillaume</t>
  </si>
  <si>
    <t>97.24.515</t>
  </si>
  <si>
    <t>M+Mme Jambers - Hock</t>
  </si>
  <si>
    <t>HOCQ (Jambers)</t>
  </si>
  <si>
    <t>Josiane</t>
  </si>
  <si>
    <t>16, Place Joséphine Charlotte,</t>
  </si>
  <si>
    <t>0475/519725</t>
  </si>
  <si>
    <t>bernard.jambers@hotmail.be</t>
  </si>
  <si>
    <t>JAMBERS Bernard</t>
  </si>
  <si>
    <t>HOTTLET LUC</t>
  </si>
  <si>
    <t>HOTTLET</t>
  </si>
  <si>
    <t>Luc</t>
  </si>
  <si>
    <t>Rue Fonds des chênes 160</t>
  </si>
  <si>
    <t>+32 492 029 832</t>
  </si>
  <si>
    <t>infotl@pm.me</t>
  </si>
  <si>
    <t>HOTTLET Luc</t>
  </si>
  <si>
    <t>En attente paiement des 2 derniers trimestres</t>
  </si>
  <si>
    <t>HOUART FRERES</t>
  </si>
  <si>
    <t>HOUART</t>
  </si>
  <si>
    <t>7, Rue des Pruniers,</t>
  </si>
  <si>
    <t>0475/559338</t>
  </si>
  <si>
    <t>thierry.houart@gmail.com</t>
  </si>
  <si>
    <t>HOUART Nathan</t>
  </si>
  <si>
    <t>HOUBA (Broka)</t>
  </si>
  <si>
    <t>Anouck</t>
  </si>
  <si>
    <t>0476/321269</t>
  </si>
  <si>
    <t>houba@cpnam.be</t>
  </si>
  <si>
    <t>HOUBA (Broka) Anouck</t>
  </si>
  <si>
    <t>64.24.516</t>
  </si>
  <si>
    <t>Hubin Jacky</t>
  </si>
  <si>
    <t>HUBIN</t>
  </si>
  <si>
    <t>Jacky</t>
  </si>
  <si>
    <t>4, Chemin de Potisseau,</t>
  </si>
  <si>
    <t>0477/313521</t>
  </si>
  <si>
    <t>jacky.hubin@skynet.be</t>
  </si>
  <si>
    <t>IPPERSIEL GAELLE</t>
  </si>
  <si>
    <t>IPPERSIEL</t>
  </si>
  <si>
    <t>Gaëlle</t>
  </si>
  <si>
    <t>Rue Léopold de Hulster, 69</t>
  </si>
  <si>
    <t>Saint-Servais</t>
  </si>
  <si>
    <t>+32492421751</t>
  </si>
  <si>
    <t>ippersielgaelle1973@gmail.com</t>
  </si>
  <si>
    <t>IPPERSIEL Gaëlle</t>
  </si>
  <si>
    <t>73.24.517</t>
  </si>
  <si>
    <t>JACOB</t>
  </si>
  <si>
    <t>31, Rue de la Vallée,</t>
  </si>
  <si>
    <t>HANRET</t>
  </si>
  <si>
    <t>JACOB - KINET</t>
  </si>
  <si>
    <t>Eline</t>
  </si>
  <si>
    <t>0470/744153</t>
  </si>
  <si>
    <t>elinejcb@icloud.com</t>
  </si>
  <si>
    <t>JACOB Eline</t>
  </si>
  <si>
    <t>06.24.507</t>
  </si>
  <si>
    <t>Mme Catherine Jacqmin</t>
  </si>
  <si>
    <t>JACQMIN</t>
  </si>
  <si>
    <t>12A, Rue de Soye,</t>
  </si>
  <si>
    <t>FRANIÈRE</t>
  </si>
  <si>
    <t>0477/391896</t>
  </si>
  <si>
    <t>catherine@jacqmin.eu</t>
  </si>
  <si>
    <t>JACQMIN Catherine</t>
  </si>
  <si>
    <t>66.24.505</t>
  </si>
  <si>
    <t>JACQMIN ISABELLE</t>
  </si>
  <si>
    <t>16, Rue de Soye,</t>
  </si>
  <si>
    <t>0475/802444</t>
  </si>
  <si>
    <t>isabelle@loc8.be</t>
  </si>
  <si>
    <t>JACQMIN Isabelle</t>
  </si>
  <si>
    <t>70.24.509</t>
  </si>
  <si>
    <t>JADOUL (Charlier)</t>
  </si>
  <si>
    <t>Geraldine</t>
  </si>
  <si>
    <t>0497/486175</t>
  </si>
  <si>
    <t>gegejadoul@skynet.be</t>
  </si>
  <si>
    <t>JAMBERS BERNARD</t>
  </si>
  <si>
    <t>JAMBERS</t>
  </si>
  <si>
    <t>Place Joséphine Charlotte,16,</t>
  </si>
  <si>
    <t>JASIENSKI</t>
  </si>
  <si>
    <t>andre.jasienski@gmail.com</t>
  </si>
  <si>
    <t>0475/518926</t>
  </si>
  <si>
    <t>JASIENSKI André</t>
  </si>
  <si>
    <t>AG RCNSM 2028</t>
  </si>
  <si>
    <t>Rue de Fernelmont 164</t>
  </si>
  <si>
    <t>+32 0478439989</t>
  </si>
  <si>
    <t>francois_aline@hotmail.com</t>
  </si>
  <si>
    <t>Aline</t>
  </si>
  <si>
    <t>JASIENSKI Valentine</t>
  </si>
  <si>
    <t>50, rue Gustave Fiévet</t>
  </si>
  <si>
    <t>Sombreffe</t>
  </si>
  <si>
    <t>+32 496 076 719</t>
  </si>
  <si>
    <t>stephaniejasienski@gmail.com</t>
  </si>
  <si>
    <t>Jasienski</t>
  </si>
  <si>
    <t>JASIENSKI Élise</t>
  </si>
  <si>
    <t>Noémie</t>
  </si>
  <si>
    <t>VIVIANE VAN LANCKER</t>
  </si>
  <si>
    <t>JASSOGNE</t>
  </si>
  <si>
    <t>1, Rue Maty</t>
  </si>
  <si>
    <t>LOYERS</t>
  </si>
  <si>
    <t>0471/341592</t>
  </si>
  <si>
    <t>toonymaniac@hotmail.com</t>
  </si>
  <si>
    <t>VAN LANCKER Viviane</t>
  </si>
  <si>
    <t>70.24.516</t>
  </si>
  <si>
    <t>JOUHARI</t>
  </si>
  <si>
    <t>Kenza</t>
  </si>
  <si>
    <t>Avenue général Gracia 40</t>
  </si>
  <si>
    <t>0485554252</t>
  </si>
  <si>
    <t>christian.vanhamme@yahoo.fr</t>
  </si>
  <si>
    <t>Vanhamme</t>
  </si>
  <si>
    <t xml:space="preserve">JOUHARI Nassim </t>
  </si>
  <si>
    <t xml:space="preserve">Nassim </t>
  </si>
  <si>
    <t>KERVYN DE MEERENDRE</t>
  </si>
  <si>
    <t>KERVYN</t>
  </si>
  <si>
    <t>Matisse</t>
  </si>
  <si>
    <t>30, Rue du Busson,</t>
  </si>
  <si>
    <t>0498/410989</t>
  </si>
  <si>
    <t>voilelegere@rcnsm.be</t>
  </si>
  <si>
    <t>KERVYN DE MEERENDRE Louis</t>
  </si>
  <si>
    <t>KINET</t>
  </si>
  <si>
    <t>Kinet Catherine</t>
  </si>
  <si>
    <t>44, Rue d'Ortey</t>
  </si>
  <si>
    <t>0479/308530</t>
  </si>
  <si>
    <t>Katherinekinet@gmail.com</t>
  </si>
  <si>
    <t>63.24.514</t>
  </si>
  <si>
    <t>MLLE LYDWINE TYBERGHEIN</t>
  </si>
  <si>
    <t>KNAPEN</t>
  </si>
  <si>
    <t>Taille aux Joncs, 1,</t>
  </si>
  <si>
    <t>0475/594384</t>
  </si>
  <si>
    <t>lydwine.tyberghein@gmail.com</t>
  </si>
  <si>
    <t>Clémentine</t>
  </si>
  <si>
    <t>KOCKLENBERG CHRISTINE</t>
  </si>
  <si>
    <t>KOCKLENBERG</t>
  </si>
  <si>
    <t>5, Rue des Pruniers,</t>
  </si>
  <si>
    <t>0477/190304</t>
  </si>
  <si>
    <t>christine.kocklenberg@skynet.be</t>
  </si>
  <si>
    <t>MORICONI Pierre</t>
  </si>
  <si>
    <t>LA VERSA</t>
  </si>
  <si>
    <t>Giuseppe</t>
  </si>
  <si>
    <t>Rue Léopold, 118</t>
  </si>
  <si>
    <t>Montignies s/Sambre</t>
  </si>
  <si>
    <t>+32476823324</t>
  </si>
  <si>
    <t>giuseppe.laversa@cdatc.org</t>
  </si>
  <si>
    <t>LA VERSA Giuseppe</t>
  </si>
  <si>
    <t>Rue Léopold, 84</t>
  </si>
  <si>
    <t>+32476514250</t>
  </si>
  <si>
    <t>laversajoseph@gmail.com</t>
  </si>
  <si>
    <t>LA VERSA Joseph</t>
  </si>
  <si>
    <t>LAMBERTS-LAGAE</t>
  </si>
  <si>
    <t>LAGAE</t>
  </si>
  <si>
    <t>Claire</t>
  </si>
  <si>
    <t>46, Rue de la Chaîne,</t>
  </si>
  <si>
    <t>LIEGE</t>
  </si>
  <si>
    <t>0485/892208</t>
  </si>
  <si>
    <t>clairelagae@yahoo.fr</t>
  </si>
  <si>
    <t>LAMBERTS Damien</t>
  </si>
  <si>
    <t>77.24.508</t>
  </si>
  <si>
    <t>LAMBERT Louis</t>
  </si>
  <si>
    <t>LAMBERT</t>
  </si>
  <si>
    <t>26, Rue de la Rivière,</t>
  </si>
  <si>
    <t>0476/302241</t>
  </si>
  <si>
    <t>lambertloulou@gmail.com</t>
  </si>
  <si>
    <t>57.24.502</t>
  </si>
  <si>
    <t>LAMBERTS</t>
  </si>
  <si>
    <t>Damien</t>
  </si>
  <si>
    <t>0486/413268</t>
  </si>
  <si>
    <t>damienlamberts@yahoo.fr</t>
  </si>
  <si>
    <t>72.24.522</t>
  </si>
  <si>
    <t>0486/413269</t>
  </si>
  <si>
    <t>08.24.512</t>
  </si>
  <si>
    <t>10.24.512</t>
  </si>
  <si>
    <t>Théo</t>
  </si>
  <si>
    <t>10.24.513</t>
  </si>
  <si>
    <t>LAMBOTTE</t>
  </si>
  <si>
    <t>Avenue du prince regent 8</t>
  </si>
  <si>
    <t>Waremme</t>
  </si>
  <si>
    <t>0479988482</t>
  </si>
  <si>
    <t>christellenoiret@gmail.com</t>
  </si>
  <si>
    <t>Noiret</t>
  </si>
  <si>
    <t>Christell</t>
  </si>
  <si>
    <t>LAMBOTTE Bastien</t>
  </si>
  <si>
    <t>LAMY (Bontyes)</t>
  </si>
  <si>
    <t>0473/407379</t>
  </si>
  <si>
    <t>arnaud_lamy@hotmail.com</t>
  </si>
  <si>
    <t>80.24.507</t>
  </si>
  <si>
    <t>Lange Madeleine</t>
  </si>
  <si>
    <t>LANGE</t>
  </si>
  <si>
    <t>Madeleine</t>
  </si>
  <si>
    <t>13, Try Saint Pierre</t>
  </si>
  <si>
    <t>0476/955767</t>
  </si>
  <si>
    <t>madeleinelange52@gmail.com</t>
  </si>
  <si>
    <t>LANGE Madeleine</t>
  </si>
  <si>
    <t>LATTEUR (d'Ursel)</t>
  </si>
  <si>
    <t>ilatteur@gmail.com</t>
  </si>
  <si>
    <t>Laurent - RENVILLARD</t>
  </si>
  <si>
    <t>LAURENT</t>
  </si>
  <si>
    <t>1, Rue Saint Léger,</t>
  </si>
  <si>
    <t>Eytan</t>
  </si>
  <si>
    <t>0493/395729</t>
  </si>
  <si>
    <t>eytan.laurent@gmail.com</t>
  </si>
  <si>
    <t>LAURENT Eytan</t>
  </si>
  <si>
    <t>Maxens</t>
  </si>
  <si>
    <t>0499/415563</t>
  </si>
  <si>
    <t>laurent.maxens.elouen@gmail.com</t>
  </si>
  <si>
    <t>Le Men Thibault</t>
  </si>
  <si>
    <t>LE MEN</t>
  </si>
  <si>
    <t>Thibault</t>
  </si>
  <si>
    <t>139A, BteA301, Rue Roi Albert</t>
  </si>
  <si>
    <t>0498/851396</t>
  </si>
  <si>
    <t>lemen.th@gmail.com</t>
  </si>
  <si>
    <t>LE MEN Thibault</t>
  </si>
  <si>
    <t>97.24.506</t>
  </si>
  <si>
    <t>DESSEILLE CELINE</t>
  </si>
  <si>
    <t>LEBBE</t>
  </si>
  <si>
    <t>85, Rue de Fernelmont,</t>
  </si>
  <si>
    <t>0475/304493</t>
  </si>
  <si>
    <t>celine_deseillehotmail.com</t>
  </si>
  <si>
    <t>LEBBE Julie</t>
  </si>
  <si>
    <t>12.24.501</t>
  </si>
  <si>
    <t>LECOCQ</t>
  </si>
  <si>
    <t>41. Rue Saint-Martin</t>
  </si>
  <si>
    <t>0473/476322</t>
  </si>
  <si>
    <t>catlecocq@outlook.com</t>
  </si>
  <si>
    <t>74.24.520</t>
  </si>
  <si>
    <t>LECOMTE-ALESSIO</t>
  </si>
  <si>
    <t>LECOMTE</t>
  </si>
  <si>
    <t>0476/566894</t>
  </si>
  <si>
    <t>lecomtealexandre@hotmail.com</t>
  </si>
  <si>
    <t>78.24.513</t>
  </si>
  <si>
    <t>LAURENT LEFEBVRE</t>
  </si>
  <si>
    <t>LEFEBVRE</t>
  </si>
  <si>
    <t>Michael</t>
  </si>
  <si>
    <t>LEFEBVRE Michael</t>
  </si>
  <si>
    <t>Baty Marchal 16</t>
  </si>
  <si>
    <t>Forville</t>
  </si>
  <si>
    <t>+32 455 132 748</t>
  </si>
  <si>
    <t>mlefebvre.vet@gmail.com</t>
  </si>
  <si>
    <t>LEFEVRE</t>
  </si>
  <si>
    <t>Hélène</t>
  </si>
  <si>
    <t>0496/387287</t>
  </si>
  <si>
    <t>helene.lefevre971@gmail.com</t>
  </si>
  <si>
    <t>95.24.512</t>
  </si>
  <si>
    <t>LEJEUNE COLETTE</t>
  </si>
  <si>
    <t>LEJEUNE</t>
  </si>
  <si>
    <t>38, Rue Parapet,</t>
  </si>
  <si>
    <t>ANHEE</t>
  </si>
  <si>
    <t>0474/550037</t>
  </si>
  <si>
    <t>colettelejeune1811@gmail.com</t>
  </si>
  <si>
    <t>LEJEUNE Colette</t>
  </si>
  <si>
    <t>Lengelé - PITTIE</t>
  </si>
  <si>
    <t>LENGELÉ</t>
  </si>
  <si>
    <t>34,  Rue du Surtia</t>
  </si>
  <si>
    <t>SAINT-DENIS</t>
  </si>
  <si>
    <t>0478/233487</t>
  </si>
  <si>
    <t>anne.pittie@skynet.be</t>
  </si>
  <si>
    <t>LENGELÉ Clémentine</t>
  </si>
  <si>
    <t>Simon</t>
  </si>
  <si>
    <t>Lenoir</t>
  </si>
  <si>
    <t>LENOIR</t>
  </si>
  <si>
    <t xml:space="preserve">Chaussée de Dinant 1081 </t>
  </si>
  <si>
    <t>0495 686775</t>
  </si>
  <si>
    <t>laurencelenoir@hotmail.com</t>
  </si>
  <si>
    <t>LENOIR Laurence</t>
  </si>
  <si>
    <t>Léonard Stéphanie</t>
  </si>
  <si>
    <t>LÉONARD</t>
  </si>
  <si>
    <t>4, Rue du Rivage</t>
  </si>
  <si>
    <t>0498/929966</t>
  </si>
  <si>
    <t>stef.leonard@hotmail.com</t>
  </si>
  <si>
    <t>72.24.523</t>
  </si>
  <si>
    <t>29, Rue Saint Roch,</t>
  </si>
  <si>
    <t>stephanie.leonard@nrb.be</t>
  </si>
  <si>
    <t>VERMEIREN BENOÎT</t>
  </si>
  <si>
    <t>LEROY (Vermeiren)</t>
  </si>
  <si>
    <t>51, Rue Charles Simon,</t>
  </si>
  <si>
    <t>0479/432678</t>
  </si>
  <si>
    <t>famille.vermeiren@skynet.be</t>
  </si>
  <si>
    <t>VERMEIREN Benoit</t>
  </si>
  <si>
    <t>66.24.506</t>
  </si>
  <si>
    <t>Célestine</t>
  </si>
  <si>
    <t>LIBERTON LAURENT</t>
  </si>
  <si>
    <t>LIBERTON</t>
  </si>
  <si>
    <t>chée de Liège 278 jambes</t>
  </si>
  <si>
    <t>0494/414592</t>
  </si>
  <si>
    <t>laurent.liberton@gmail.com</t>
  </si>
  <si>
    <t>LIBERTON Laurent</t>
  </si>
  <si>
    <t>Liegeois Tom - Charlier Nathalie</t>
  </si>
  <si>
    <t>LIÉGEOIS</t>
  </si>
  <si>
    <t xml:space="preserve">Rue Louis Bertulot 2, </t>
  </si>
  <si>
    <t>0476/670991</t>
  </si>
  <si>
    <t>natcharlier@gmail.com</t>
  </si>
  <si>
    <t>LIÉGEOIS Louis</t>
  </si>
  <si>
    <t>LIÉGEOIS Charlie</t>
  </si>
  <si>
    <t>LIGOT BERNADETTE</t>
  </si>
  <si>
    <t>LIGOT</t>
  </si>
  <si>
    <t>Bernadette</t>
  </si>
  <si>
    <t>65, Avenue de la Pairelle,</t>
  </si>
  <si>
    <t>0475/742118</t>
  </si>
  <si>
    <t>ligotb5100@gmail.com</t>
  </si>
  <si>
    <t>LIGOT Bernadette</t>
  </si>
  <si>
    <t>66.24.513</t>
  </si>
  <si>
    <t>LISMONDE</t>
  </si>
  <si>
    <t>Edgar</t>
  </si>
  <si>
    <t>Chemin des Sauverdias 4</t>
  </si>
  <si>
    <t>+32 0473/442485</t>
  </si>
  <si>
    <t>cmarlair@hotmail.com</t>
  </si>
  <si>
    <t>LISMONDE Edgar</t>
  </si>
  <si>
    <t>Stagiaire VL printemps et été</t>
  </si>
  <si>
    <t>LIZIN (Alsteens)</t>
  </si>
  <si>
    <t>0474/941495</t>
  </si>
  <si>
    <t>jacqueslizin@skynet.be</t>
  </si>
  <si>
    <t>Nina</t>
  </si>
  <si>
    <t>Lognay Christiane</t>
  </si>
  <si>
    <t>LOGNAY</t>
  </si>
  <si>
    <t>8, Rue Saint Roch,</t>
  </si>
  <si>
    <t>0485/481217</t>
  </si>
  <si>
    <t>christiane.lognay@gmail.com</t>
  </si>
  <si>
    <t>LOGNAY Christiane</t>
  </si>
  <si>
    <t>57.24.507</t>
  </si>
  <si>
    <t>LONGFILS DAVID</t>
  </si>
  <si>
    <t>LONGFILS</t>
  </si>
  <si>
    <t>1, Rue du Plateau,</t>
  </si>
  <si>
    <t>0475/501187</t>
  </si>
  <si>
    <t>david.longfils@gmail.com</t>
  </si>
  <si>
    <t>LONGFILS David</t>
  </si>
  <si>
    <t>Maxence</t>
  </si>
  <si>
    <t>Émilien</t>
  </si>
  <si>
    <t>LOODTS ANNE</t>
  </si>
  <si>
    <t>LOODTS</t>
  </si>
  <si>
    <t>Anne-Marie</t>
  </si>
  <si>
    <t>30, Route des Forts,</t>
  </si>
  <si>
    <t>0485/554350</t>
  </si>
  <si>
    <t>anne-marie.loodts@skynet.be</t>
  </si>
  <si>
    <t>LOODTS Anne-Marie</t>
  </si>
  <si>
    <t>51.24.505</t>
  </si>
  <si>
    <t>LOSFELD AURELIE</t>
  </si>
  <si>
    <t>LOSFELD</t>
  </si>
  <si>
    <t>45, Rue des Flawnées</t>
  </si>
  <si>
    <t>0472/846408</t>
  </si>
  <si>
    <t>aurelielosfeld15@gmail.com</t>
  </si>
  <si>
    <t>LOSFELD Aurélie</t>
  </si>
  <si>
    <t>LOSTRIE</t>
  </si>
  <si>
    <t>0479/536945</t>
  </si>
  <si>
    <t>thibault.lostrie@gmail.com</t>
  </si>
  <si>
    <t>LOSTRIE Thibault</t>
  </si>
  <si>
    <t>M. Louis Andre</t>
  </si>
  <si>
    <t>LOUIS</t>
  </si>
  <si>
    <t xml:space="preserve">1, Allée des Faisans, </t>
  </si>
  <si>
    <t>081/412172</t>
  </si>
  <si>
    <t>0475/616117</t>
  </si>
  <si>
    <t>algecofi@yahoo.fr</t>
  </si>
  <si>
    <t>LOUIS André</t>
  </si>
  <si>
    <t>Zaarour Zahi</t>
  </si>
  <si>
    <t>LUCCHETTA</t>
  </si>
  <si>
    <t>68, Chemin du Beau Vallon,</t>
  </si>
  <si>
    <t>0477/795427</t>
  </si>
  <si>
    <t>lucchettavirginie@hotmail.com</t>
  </si>
  <si>
    <t>ZAAROUR  Zahi</t>
  </si>
  <si>
    <t>LUTZ-BEULS</t>
  </si>
  <si>
    <t>LUTZ</t>
  </si>
  <si>
    <t>Alexander</t>
  </si>
  <si>
    <t>Tienne aux clochers, 34</t>
  </si>
  <si>
    <t>+32472572909</t>
  </si>
  <si>
    <t>alexanderlutz84@gmail.com</t>
  </si>
  <si>
    <t>LUTZ Alexander</t>
  </si>
  <si>
    <t>MAHIAT STEPHANIE</t>
  </si>
  <si>
    <t>MAHIAT</t>
  </si>
  <si>
    <t xml:space="preserve">Avenue Félicien Rops 15/2 </t>
  </si>
  <si>
    <t xml:space="preserve">Namur </t>
  </si>
  <si>
    <t>+32 479 741 142</t>
  </si>
  <si>
    <t>stephanie.mahiat@gmail.com</t>
  </si>
  <si>
    <t>MAHIAT Stéphanie</t>
  </si>
  <si>
    <t>86.24.512</t>
  </si>
  <si>
    <t>Mme REGINE MAINDIAUX</t>
  </si>
  <si>
    <t>MAINDIAUX</t>
  </si>
  <si>
    <t>Régine</t>
  </si>
  <si>
    <t>rue Emile Vandervelde, 18</t>
  </si>
  <si>
    <t>Nethen (Grez-Doiceau)</t>
  </si>
  <si>
    <t>+32 478 472 414</t>
  </si>
  <si>
    <t>reginemaindiaux@hotmail.com</t>
  </si>
  <si>
    <t>MAINDIAUX Régine</t>
  </si>
  <si>
    <t>Cotisation de fin de saison</t>
  </si>
  <si>
    <t>MALACORD MICHEL</t>
  </si>
  <si>
    <t>MALACORD</t>
  </si>
  <si>
    <t>rue Marcel Lecomte 6</t>
  </si>
  <si>
    <t>+32471715633</t>
  </si>
  <si>
    <t>mmalacord95@gmail.com</t>
  </si>
  <si>
    <t>MALACORD Michel</t>
  </si>
  <si>
    <t>LOUIS-MALVAUX</t>
  </si>
  <si>
    <t>MALVAUX (Louis)</t>
  </si>
  <si>
    <t>Nicole</t>
  </si>
  <si>
    <t>0473/814303</t>
  </si>
  <si>
    <t>nicole.malvaux@hotmail.com</t>
  </si>
  <si>
    <t>M SERGE MARCHAL</t>
  </si>
  <si>
    <t>MARCHAL</t>
  </si>
  <si>
    <t>4a, Chemin des coteaux,</t>
  </si>
  <si>
    <t>081/856785</t>
  </si>
  <si>
    <t>0476/724657</t>
  </si>
  <si>
    <t>julesnapo@hotmail.be</t>
  </si>
  <si>
    <t>MARCHAL Serge</t>
  </si>
  <si>
    <t>MARLAIR</t>
  </si>
  <si>
    <t>0473442485</t>
  </si>
  <si>
    <t>MARLAIR Caroline</t>
  </si>
  <si>
    <t>Martin Sophie</t>
  </si>
  <si>
    <t>MARTIN</t>
  </si>
  <si>
    <t>45, Bte 2, Rue Général Michel,</t>
  </si>
  <si>
    <t>0474/337759</t>
  </si>
  <si>
    <t>martinsoph@yahoo.fr</t>
  </si>
  <si>
    <t>MARTIN Sophie</t>
  </si>
  <si>
    <t>83.24.503</t>
  </si>
  <si>
    <t>MASSART-POIRIER S + A</t>
  </si>
  <si>
    <t>MASSART</t>
  </si>
  <si>
    <t>Féline</t>
  </si>
  <si>
    <t>4, Rue des Vignobles</t>
  </si>
  <si>
    <t>0478/527 187</t>
  </si>
  <si>
    <t>serge.aurelie@skynet.be</t>
  </si>
  <si>
    <t>MASSART Féline</t>
  </si>
  <si>
    <t>MATHIEU PAUL</t>
  </si>
  <si>
    <t>MATHIEU</t>
  </si>
  <si>
    <t>Paul</t>
  </si>
  <si>
    <t>16/7, Avenue de La Pairelle,</t>
  </si>
  <si>
    <t>081/833656</t>
  </si>
  <si>
    <t>0485/544553</t>
  </si>
  <si>
    <t>paul.mathieu60@gmail.com</t>
  </si>
  <si>
    <t>MATHIEU Paul</t>
  </si>
  <si>
    <t>ne ramera plus</t>
  </si>
  <si>
    <t>M MIKAEL MATHOT</t>
  </si>
  <si>
    <t>MATHOT</t>
  </si>
  <si>
    <t>Mikael</t>
  </si>
  <si>
    <t>Chaussée de Dinant 967</t>
  </si>
  <si>
    <t>0474/205616</t>
  </si>
  <si>
    <t>mikmathot@hotmail.com</t>
  </si>
  <si>
    <t>MATHOT Mikael</t>
  </si>
  <si>
    <t>MATTHIEU</t>
  </si>
  <si>
    <t>Chemin du wass, 8</t>
  </si>
  <si>
    <t>Buisson</t>
  </si>
  <si>
    <t>+32471033237</t>
  </si>
  <si>
    <t>charlie@elbalink.it</t>
  </si>
  <si>
    <t>MATTHIEU Charlie</t>
  </si>
  <si>
    <t>PESSLEUX NATHALIE</t>
  </si>
  <si>
    <t>MAYA</t>
  </si>
  <si>
    <t>Mustapha</t>
  </si>
  <si>
    <t>MAYA Mustapha</t>
  </si>
  <si>
    <t>MAYNE THIBAULT</t>
  </si>
  <si>
    <t>MAYNE</t>
  </si>
  <si>
    <t>75, Rue bois de Graux</t>
  </si>
  <si>
    <t>0479/248909</t>
  </si>
  <si>
    <t>thibault.mayne@hotmail.com</t>
  </si>
  <si>
    <t>MAYNE Thibault</t>
  </si>
  <si>
    <t>83.24.512</t>
  </si>
  <si>
    <t>MERCIER</t>
  </si>
  <si>
    <t>Gaston</t>
  </si>
  <si>
    <t>29, Rue Alfred Junne,</t>
  </si>
  <si>
    <t>0484/346294</t>
  </si>
  <si>
    <t>gaston-mercier@outlook.com</t>
  </si>
  <si>
    <t>97.24.503 - Licence autre club</t>
  </si>
  <si>
    <t>MERCIER SERGE</t>
  </si>
  <si>
    <t>27, Chemin Fosse aux Chats,</t>
  </si>
  <si>
    <t>0474/577307</t>
  </si>
  <si>
    <t>annie.granville@hotmail.com</t>
  </si>
  <si>
    <t>MERCIER Serge</t>
  </si>
  <si>
    <t>MME NADEGE SACRE</t>
  </si>
  <si>
    <t>MINE</t>
  </si>
  <si>
    <t>14, Sart des Bruaux,</t>
  </si>
  <si>
    <t>0475/937706</t>
  </si>
  <si>
    <t>nadegesacre@hotmail.com</t>
  </si>
  <si>
    <t>MINE Matisse</t>
  </si>
  <si>
    <t>MONNOYE AMELIE</t>
  </si>
  <si>
    <t>MONNOYE</t>
  </si>
  <si>
    <t>Amélie</t>
  </si>
  <si>
    <t>Rue des jardins 8</t>
  </si>
  <si>
    <t>Annevoie</t>
  </si>
  <si>
    <t>+32 473 509 473</t>
  </si>
  <si>
    <t>ameliemonnoye@hotmail.com</t>
  </si>
  <si>
    <t>MONNOYE Amélie</t>
  </si>
  <si>
    <t>M BENOIT MOONS</t>
  </si>
  <si>
    <t>MOONS</t>
  </si>
  <si>
    <t>Éléonore</t>
  </si>
  <si>
    <t>24, Rue Joseph Waregne</t>
  </si>
  <si>
    <t>0492/095005</t>
  </si>
  <si>
    <t>eleonore.moons@outlook.be</t>
  </si>
  <si>
    <t>MOONS Éléonore</t>
  </si>
  <si>
    <t>07.24.504</t>
  </si>
  <si>
    <t>Félicie</t>
  </si>
  <si>
    <t>0498/971945</t>
  </si>
  <si>
    <t>felicie.moons@gmail.com</t>
  </si>
  <si>
    <t>10.24.503</t>
  </si>
  <si>
    <t>MOREAU (Constandt)</t>
  </si>
  <si>
    <t>France</t>
  </si>
  <si>
    <t>1234, Chaussée de Dinant,</t>
  </si>
  <si>
    <t>MORICONI</t>
  </si>
  <si>
    <t>0475/662491</t>
  </si>
  <si>
    <t>moriconi.maury@skynet.be</t>
  </si>
  <si>
    <t>MOTTOUL</t>
  </si>
  <si>
    <t>0476/298272</t>
  </si>
  <si>
    <t>bmottoul58@gmail.com</t>
  </si>
  <si>
    <t>58.24.503</t>
  </si>
  <si>
    <t>MOUTON</t>
  </si>
  <si>
    <t>La Campagnette, 44</t>
  </si>
  <si>
    <t>Marche-en-Famenne</t>
  </si>
  <si>
    <t>+32470300101</t>
  </si>
  <si>
    <t>moutoncelestine@gmail.com</t>
  </si>
  <si>
    <t>M JEAN-MARC NAMECHE</t>
  </si>
  <si>
    <t>NAMÊCHE</t>
  </si>
  <si>
    <t>Route des Forts 28</t>
  </si>
  <si>
    <t>+32475800676</t>
  </si>
  <si>
    <t>jean-marc@bellisimo.be</t>
  </si>
  <si>
    <t>NAMÊCHE Jean-Marc</t>
  </si>
  <si>
    <t>AALSTEENS CATHERINE</t>
  </si>
  <si>
    <t>NAVEAU (Lizin)</t>
  </si>
  <si>
    <t>0476/042142</t>
  </si>
  <si>
    <t>charlottenaveau9@gmail.com</t>
  </si>
  <si>
    <t>Léa</t>
  </si>
  <si>
    <t>0470/085061</t>
  </si>
  <si>
    <t>leanaveau11@gmail.com</t>
  </si>
  <si>
    <t>COLLIN SOPHIE</t>
  </si>
  <si>
    <t>NIELES</t>
  </si>
  <si>
    <t>Du plateau 16</t>
  </si>
  <si>
    <t xml:space="preserve">Profondeville </t>
  </si>
  <si>
    <t>+32 476 728 243</t>
  </si>
  <si>
    <t>socollin@gmail.com</t>
  </si>
  <si>
    <t>Collin</t>
  </si>
  <si>
    <t>NIELES Léa</t>
  </si>
  <si>
    <t>NIJSKENS MARIE-PAULE</t>
  </si>
  <si>
    <t>NIJSKENS</t>
  </si>
  <si>
    <t>Marie-Paule</t>
  </si>
  <si>
    <t>3, Rue des Anthémis</t>
  </si>
  <si>
    <t>0472/767067</t>
  </si>
  <si>
    <t>mpnijskens@gmail.com</t>
  </si>
  <si>
    <t>NIJSKENS Marie-Paule</t>
  </si>
  <si>
    <t>57.24.513</t>
  </si>
  <si>
    <t>M TOMA NITA</t>
  </si>
  <si>
    <t xml:space="preserve">NITA </t>
  </si>
  <si>
    <t>Toma</t>
  </si>
  <si>
    <t>13, Allée du Néviau,</t>
  </si>
  <si>
    <t>0477/795426</t>
  </si>
  <si>
    <t>tomanita23@yahoo.com</t>
  </si>
  <si>
    <t>NITA  Toma</t>
  </si>
  <si>
    <t>Teodor</t>
  </si>
  <si>
    <t>Anna Medea</t>
  </si>
  <si>
    <t>NOISET (Hargot)</t>
  </si>
  <si>
    <t>131, Ruedu Grand Babin</t>
  </si>
  <si>
    <t>0472/011440</t>
  </si>
  <si>
    <t>jln@skynet.be</t>
  </si>
  <si>
    <t>57.24.517</t>
  </si>
  <si>
    <t>NOIZET EDMOND</t>
  </si>
  <si>
    <t>NOIZET</t>
  </si>
  <si>
    <t>Edmond</t>
  </si>
  <si>
    <t>1241, Chaussée de Dinant,</t>
  </si>
  <si>
    <t>0493/347366</t>
  </si>
  <si>
    <t>edmn@gmx.fr</t>
  </si>
  <si>
    <t>NOIZET Edmond</t>
  </si>
  <si>
    <t>Noltinck Dominique</t>
  </si>
  <si>
    <t>NOLTINCK</t>
  </si>
  <si>
    <t>50, rue aux vallées</t>
  </si>
  <si>
    <t>Marche-les-dames</t>
  </si>
  <si>
    <t>081/580469</t>
  </si>
  <si>
    <t>0473/743841</t>
  </si>
  <si>
    <t>domino.christ58@gmail.com</t>
  </si>
  <si>
    <t>NOLTINCK Dominique</t>
  </si>
  <si>
    <t>58.24.518</t>
  </si>
  <si>
    <t>OK</t>
  </si>
  <si>
    <t>Cosma</t>
  </si>
  <si>
    <t>36 rue Lambin</t>
  </si>
  <si>
    <t>0475966641</t>
  </si>
  <si>
    <t>chloecolpe@gmail.com</t>
  </si>
  <si>
    <t>Colpé</t>
  </si>
  <si>
    <t>OK Cosma</t>
  </si>
  <si>
    <t>PAHL</t>
  </si>
  <si>
    <t>133 rue Charles bouvier</t>
  </si>
  <si>
    <t>Bouge</t>
  </si>
  <si>
    <t>+32 475 848 671</t>
  </si>
  <si>
    <t>stephanepahl@gmail.com</t>
  </si>
  <si>
    <t>PAHL Stéphane</t>
  </si>
  <si>
    <t>PERET</t>
  </si>
  <si>
    <t>P.F.P.P. SCS</t>
  </si>
  <si>
    <t>21, Avenue des Aduatiques</t>
  </si>
  <si>
    <t>0475/474046</t>
  </si>
  <si>
    <t>peretconsult@gmail.com</t>
  </si>
  <si>
    <t>PERET Pierre</t>
  </si>
  <si>
    <t>PERROUIN GILLES</t>
  </si>
  <si>
    <t>PERROUIN</t>
  </si>
  <si>
    <t>Gilles</t>
  </si>
  <si>
    <t>Avenue du Milieu du Monde, 32</t>
  </si>
  <si>
    <t>+32 493 184 929</t>
  </si>
  <si>
    <t>gilles.perrouin@gmail.com</t>
  </si>
  <si>
    <t>PERROUIN Gilles</t>
  </si>
  <si>
    <t>Pichon Grégoire</t>
  </si>
  <si>
    <t>PICHON</t>
  </si>
  <si>
    <t>Grégoire</t>
  </si>
  <si>
    <t>8bte 10, Place du Roi Vainqueur</t>
  </si>
  <si>
    <t>ETERBEEK</t>
  </si>
  <si>
    <t>0477/577496</t>
  </si>
  <si>
    <t>gregoirepichon@gmail.com</t>
  </si>
  <si>
    <t>PICHON Grégoire</t>
  </si>
  <si>
    <t>96.24.508</t>
  </si>
  <si>
    <t>PIERARD ISABELLE</t>
  </si>
  <si>
    <t xml:space="preserve">PIÉRARD </t>
  </si>
  <si>
    <t>44, Avenue des Combattants</t>
  </si>
  <si>
    <t>0472/565332</t>
  </si>
  <si>
    <t>isabelle.a.pierard@gmail.com</t>
  </si>
  <si>
    <t>PIÉRARD  Isabelle</t>
  </si>
  <si>
    <t>65.24.516</t>
  </si>
  <si>
    <t>PIRLOT-BRICHARD</t>
  </si>
  <si>
    <t>PIRLOT</t>
  </si>
  <si>
    <t>Célia</t>
  </si>
  <si>
    <t>Rue Ferme d'En Haut</t>
  </si>
  <si>
    <t>0477/777556</t>
  </si>
  <si>
    <t>ronald.pirlot@gmail.com</t>
  </si>
  <si>
    <t>VASBINDER-PIRNAY</t>
  </si>
  <si>
    <t>93, Route de Saint-Gérard</t>
  </si>
  <si>
    <t>Polomé - Salmon</t>
  </si>
  <si>
    <t>POLOMÉ</t>
  </si>
  <si>
    <t>Eléonore</t>
  </si>
  <si>
    <t>Rue des Prisonnier de Guerre, 1</t>
  </si>
  <si>
    <t>+32 495 869 595</t>
  </si>
  <si>
    <t>sophie.salmon@hotmail.com</t>
  </si>
  <si>
    <t>Salmon</t>
  </si>
  <si>
    <t>POLOMÉ Eléonore</t>
  </si>
  <si>
    <t>12.24.580</t>
  </si>
  <si>
    <t>POLYA VITRY</t>
  </si>
  <si>
    <t>POLYA</t>
  </si>
  <si>
    <t>4, Rue du Château de Corroy,</t>
  </si>
  <si>
    <t>CORROY-LE-CHÂTEAU</t>
  </si>
  <si>
    <t>081/633873</t>
  </si>
  <si>
    <t>0476/345567</t>
  </si>
  <si>
    <t>mike.polya@b2.be</t>
  </si>
  <si>
    <t>POLYA Michael</t>
  </si>
  <si>
    <t>46.24.504</t>
  </si>
  <si>
    <t>M. Poncelet Nicolas</t>
  </si>
  <si>
    <t>PONCELET</t>
  </si>
  <si>
    <t>111, Rue de la Sapinière,</t>
  </si>
  <si>
    <t>0474/525470</t>
  </si>
  <si>
    <t>poncelet.nico@gmail.com</t>
  </si>
  <si>
    <t>PONCELET Nicolas</t>
  </si>
  <si>
    <t>61.24.517</t>
  </si>
  <si>
    <t>PONCIN - FOULON</t>
  </si>
  <si>
    <t>PONCIN</t>
  </si>
  <si>
    <t>Jean-francois</t>
  </si>
  <si>
    <t>0498/451886</t>
  </si>
  <si>
    <t>poncinjf@skynet.be</t>
  </si>
  <si>
    <t>Clémie</t>
  </si>
  <si>
    <t>Alix</t>
  </si>
  <si>
    <t>PONCIN JACQUES</t>
  </si>
  <si>
    <t>43/2, Avenue de La Plante,</t>
  </si>
  <si>
    <t>0468/370335</t>
  </si>
  <si>
    <t>jacquesponcin44@gmail.com</t>
  </si>
  <si>
    <t>PONCIN Jacques</t>
  </si>
  <si>
    <t>44.24.501</t>
  </si>
  <si>
    <t>PONCIN JONATHAN</t>
  </si>
  <si>
    <t>Jonathan</t>
  </si>
  <si>
    <t>PONCIN Jonathan</t>
  </si>
  <si>
    <t>YVOIR</t>
  </si>
  <si>
    <t>PUISSANT MATTHIEU</t>
  </si>
  <si>
    <t>PUISSANT</t>
  </si>
  <si>
    <t>Mathieu</t>
  </si>
  <si>
    <t>Rue Lucien Fosséprez, 14</t>
  </si>
  <si>
    <t>0473/425976</t>
  </si>
  <si>
    <t>mattpuissant@gmail.com</t>
  </si>
  <si>
    <t>PUISSANT Mathieu</t>
  </si>
  <si>
    <t>Quewet Michel</t>
  </si>
  <si>
    <t>QUEWET</t>
  </si>
  <si>
    <t>28, Avenue de la lavande</t>
  </si>
  <si>
    <t>0496/807585</t>
  </si>
  <si>
    <t>miquewet@gmail.com</t>
  </si>
  <si>
    <t>QUEWET Michel</t>
  </si>
  <si>
    <t>Via Nouveaux Horizons</t>
  </si>
  <si>
    <t>MERCIER DE MIRANDA MORGADO RAMOS H.</t>
  </si>
  <si>
    <t>RAMOS MERCIER …</t>
  </si>
  <si>
    <t>Helena</t>
  </si>
  <si>
    <t>13, Rue Jules Wilhelm</t>
  </si>
  <si>
    <t>Luxembourg (LU)</t>
  </si>
  <si>
    <t>+352/621799138</t>
  </si>
  <si>
    <t>ramos_helena@hotmail.com</t>
  </si>
  <si>
    <t>RAMOS MERCIER … Helena</t>
  </si>
  <si>
    <t>Via CNCE</t>
  </si>
  <si>
    <t>DRUART - Ray</t>
  </si>
  <si>
    <t>RAY</t>
  </si>
  <si>
    <t>Elliot</t>
  </si>
  <si>
    <t>67, Chemin du Grand Ry</t>
  </si>
  <si>
    <t>0476/553960</t>
  </si>
  <si>
    <t>edruartray@gmail.com</t>
  </si>
  <si>
    <t xml:space="preserve">RAY Pascal </t>
  </si>
  <si>
    <t>RAY PASCAL</t>
  </si>
  <si>
    <t>+32476635091</t>
  </si>
  <si>
    <t>pascal.ray2@gmail.com</t>
  </si>
  <si>
    <t xml:space="preserve">Guillaume </t>
  </si>
  <si>
    <t>+32478154112</t>
  </si>
  <si>
    <t>guichrisray@gmail.com</t>
  </si>
  <si>
    <t>Ray</t>
  </si>
  <si>
    <t>M DENIS TONGLET</t>
  </si>
  <si>
    <t>LESVE</t>
  </si>
  <si>
    <t>Redivo Baptiste</t>
  </si>
  <si>
    <t>REDIVO</t>
  </si>
  <si>
    <t>redivo.bat@gmail.com</t>
  </si>
  <si>
    <t>REDIVO Baptiste</t>
  </si>
  <si>
    <t>M CEDRIC REISSE</t>
  </si>
  <si>
    <t>REISSE</t>
  </si>
  <si>
    <t>11, Rue des Swagnes</t>
  </si>
  <si>
    <t>0474/217202</t>
  </si>
  <si>
    <t>reissecedric@gmail.com</t>
  </si>
  <si>
    <t>REISSE Cédric</t>
  </si>
  <si>
    <t>Cédric</t>
  </si>
  <si>
    <t>RENQUIN</t>
  </si>
  <si>
    <t>Pascale</t>
  </si>
  <si>
    <t>Rue du vélodrome,18 bt 25</t>
  </si>
  <si>
    <t>Rochefort</t>
  </si>
  <si>
    <t>+32497421436</t>
  </si>
  <si>
    <t>RENQUIN Pascale</t>
  </si>
  <si>
    <t>ROBAT</t>
  </si>
  <si>
    <t>Didier</t>
  </si>
  <si>
    <t>Rue Arthur Patiny 4</t>
  </si>
  <si>
    <t>Floreffe</t>
  </si>
  <si>
    <t>Manteau Elisabeth</t>
  </si>
  <si>
    <t>ROBERT</t>
  </si>
  <si>
    <t>Rosalie</t>
  </si>
  <si>
    <t>14, Rue Arm. De Wasseige</t>
  </si>
  <si>
    <t>0496/850775</t>
  </si>
  <si>
    <t>rosalie.j.robert@gmail.com</t>
  </si>
  <si>
    <t>ROBERT Rosalie</t>
  </si>
  <si>
    <t>MME MICHELE ROCHAT</t>
  </si>
  <si>
    <t>ROCHAT</t>
  </si>
  <si>
    <t>Michèle</t>
  </si>
  <si>
    <t>61, avenue Molière,</t>
  </si>
  <si>
    <t>010/225914</t>
  </si>
  <si>
    <t>detournaymi@gmail.com</t>
  </si>
  <si>
    <t>ROCHAT Michèle</t>
  </si>
  <si>
    <t>65.24.518</t>
  </si>
  <si>
    <t>MME SOPHIE ROLLIER</t>
  </si>
  <si>
    <t>ROLLIER</t>
  </si>
  <si>
    <t>Tienne aux Bruyères, 1</t>
  </si>
  <si>
    <t>+32485288171</t>
  </si>
  <si>
    <t>sophie.rollier@gmail.com</t>
  </si>
  <si>
    <t>ROLLIER Sophie</t>
  </si>
  <si>
    <t>82.24.518</t>
  </si>
  <si>
    <t>ROMBAUT AGNES</t>
  </si>
  <si>
    <t>ROMBAUT</t>
  </si>
  <si>
    <t>Agnès</t>
  </si>
  <si>
    <t>109, Rue du Rivage,</t>
  </si>
  <si>
    <t>081/402213</t>
  </si>
  <si>
    <t>0478/698358</t>
  </si>
  <si>
    <t>agnes.rombaut@skynet.be</t>
  </si>
  <si>
    <t>ROMBAUT Agnès</t>
  </si>
  <si>
    <t>37.24.501</t>
  </si>
  <si>
    <t>RONVAUX</t>
  </si>
  <si>
    <t>RONVAUX Thierry</t>
  </si>
  <si>
    <t>?</t>
  </si>
  <si>
    <t>STIZ LAURENT</t>
  </si>
  <si>
    <t>ROSOLEN (Stiz)</t>
  </si>
  <si>
    <t>8, Le Bois Planté,</t>
  </si>
  <si>
    <t>FAULX-LES-TOMBES</t>
  </si>
  <si>
    <t>0474/400418</t>
  </si>
  <si>
    <t>stephanie.rosolen@skynet.be</t>
  </si>
  <si>
    <t>STIZ Laurent</t>
  </si>
  <si>
    <t>78.24.501</t>
  </si>
  <si>
    <t>ROUCOUX</t>
  </si>
  <si>
    <t>Place du Vierly, 22</t>
  </si>
  <si>
    <t>+32 470 237 936</t>
  </si>
  <si>
    <t>emmanuellethiry@gmail.com</t>
  </si>
  <si>
    <t>Thiry</t>
  </si>
  <si>
    <t>Emmanuelle</t>
  </si>
  <si>
    <t>ROUCOUX Juliette</t>
  </si>
  <si>
    <t>SACRE GERALDINE</t>
  </si>
  <si>
    <t>SACRÉ</t>
  </si>
  <si>
    <t>Sart des bruaux 31</t>
  </si>
  <si>
    <t>+32476968950</t>
  </si>
  <si>
    <t>gerladinesacre@hotmail.com</t>
  </si>
  <si>
    <t>SACRÉ Géraldine</t>
  </si>
  <si>
    <t>SCHOUMACKER HELENE</t>
  </si>
  <si>
    <t>SCHOUMACKER</t>
  </si>
  <si>
    <t>22, Chemin de la Foliette,</t>
  </si>
  <si>
    <t>081/736801</t>
  </si>
  <si>
    <t>0472/371531</t>
  </si>
  <si>
    <t>h.schoumacker@tvcablenet.be</t>
  </si>
  <si>
    <t>SCHOUMACKER Hélène</t>
  </si>
  <si>
    <t>Schubert - AMATO</t>
  </si>
  <si>
    <t>SCHUBERT</t>
  </si>
  <si>
    <t>10A, Impasse des Eaux,</t>
  </si>
  <si>
    <t>081/310839</t>
  </si>
  <si>
    <t>0494/337422</t>
  </si>
  <si>
    <t>Schubertj@skynet.be</t>
  </si>
  <si>
    <t>SCHUBERT Jacques</t>
  </si>
  <si>
    <t>AMATO (Schubert)</t>
  </si>
  <si>
    <t>???</t>
  </si>
  <si>
    <t>SEPULCHRE (Antoine)</t>
  </si>
  <si>
    <t>Véronique</t>
  </si>
  <si>
    <t xml:space="preserve">24, Bte 21, Rue Kefer, </t>
  </si>
  <si>
    <t>0495/693683</t>
  </si>
  <si>
    <t>verosepulchre@yahoo.fr</t>
  </si>
  <si>
    <t>00.000.00</t>
  </si>
  <si>
    <t>'s Heeren Emmanuel</t>
  </si>
  <si>
    <t>S'HEEREN</t>
  </si>
  <si>
    <t>Emmanuel</t>
  </si>
  <si>
    <t>9, Bois Saint Antoine</t>
  </si>
  <si>
    <t>0479/988300</t>
  </si>
  <si>
    <t>emmanuelsheeren@hotmail.com</t>
  </si>
  <si>
    <t>S'HEEREN Emmanuel</t>
  </si>
  <si>
    <t>77.24.511</t>
  </si>
  <si>
    <t>MME ANNICK VANDEVEIRE</t>
  </si>
  <si>
    <t>11, Pré à la Fontaine,</t>
  </si>
  <si>
    <t>0477/562697</t>
  </si>
  <si>
    <t>vande22@skynet.be</t>
  </si>
  <si>
    <t>SIGARD</t>
  </si>
  <si>
    <t>rue Joseph Wauters, 24</t>
  </si>
  <si>
    <t>0493721878</t>
  </si>
  <si>
    <t>celinesigard@hotmail.com</t>
  </si>
  <si>
    <t>SIGAR Céline</t>
  </si>
  <si>
    <t>SIMON</t>
  </si>
  <si>
    <t>Geneviève</t>
  </si>
  <si>
    <t>SIMON Geneviève</t>
  </si>
  <si>
    <t>72.24.516</t>
  </si>
  <si>
    <t>Victoria</t>
  </si>
  <si>
    <t>SMETS</t>
  </si>
  <si>
    <t>rue de l'abbaye, 27</t>
  </si>
  <si>
    <t>Antheit</t>
  </si>
  <si>
    <t>0471803075</t>
  </si>
  <si>
    <t>florence.george@live.be</t>
  </si>
  <si>
    <t>George</t>
  </si>
  <si>
    <t>SMETS Tom</t>
  </si>
  <si>
    <t>SONNET ISABELLE</t>
  </si>
  <si>
    <t>SONNET</t>
  </si>
  <si>
    <t>Tienne aux Clochers 109</t>
  </si>
  <si>
    <t>0479/550569</t>
  </si>
  <si>
    <t>isaline109@gmail.com</t>
  </si>
  <si>
    <t>SONNET Isabelle</t>
  </si>
  <si>
    <t>SORGELOOS NICOLE</t>
  </si>
  <si>
    <t>SORGELOOS</t>
  </si>
  <si>
    <t xml:space="preserve">696, BP081, Zeedijk, </t>
  </si>
  <si>
    <t>KNOKKE</t>
  </si>
  <si>
    <t>0477/303391</t>
  </si>
  <si>
    <t>nicolesorgeloos@gmail.com</t>
  </si>
  <si>
    <t>SORGELOOS Nicole</t>
  </si>
  <si>
    <t>51.24.507</t>
  </si>
  <si>
    <t>SPRIET MICHELE</t>
  </si>
  <si>
    <t>SPRIET</t>
  </si>
  <si>
    <t>12, Rue des Champs,</t>
  </si>
  <si>
    <t>L7443</t>
  </si>
  <si>
    <t>LINTGEN</t>
  </si>
  <si>
    <t>0499/247489</t>
  </si>
  <si>
    <t>michele_spriet@yahoo.fr</t>
  </si>
  <si>
    <t>SPRIET Michèle</t>
  </si>
  <si>
    <t>68.24.510</t>
  </si>
  <si>
    <t>M THOMAS SPROCKEELS</t>
  </si>
  <si>
    <t>SPROCKEELS</t>
  </si>
  <si>
    <t>9, Rue des Camps</t>
  </si>
  <si>
    <t>0485/107372</t>
  </si>
  <si>
    <t>tspkls@hotmail.com</t>
  </si>
  <si>
    <t>SPROCKEELS Thomas</t>
  </si>
  <si>
    <t>Mme Stallaerts Ariane</t>
  </si>
  <si>
    <t>STALLAERTS</t>
  </si>
  <si>
    <t>12/25, Rue Saint Georges,</t>
  </si>
  <si>
    <t>IXELLES</t>
  </si>
  <si>
    <t>0495/273303</t>
  </si>
  <si>
    <t>arianedewasseige@gmail.com</t>
  </si>
  <si>
    <t>58.24.506</t>
  </si>
  <si>
    <t>MME GHISLAINE STASSE</t>
  </si>
  <si>
    <t>STASSE</t>
  </si>
  <si>
    <t>Ghislaine</t>
  </si>
  <si>
    <t>78, Avenue de la Pairelle,</t>
  </si>
  <si>
    <t>0478/410863</t>
  </si>
  <si>
    <t>ghi.stasse@yahoo.fr</t>
  </si>
  <si>
    <t>STASSE Ghislaine</t>
  </si>
  <si>
    <t>STIZ</t>
  </si>
  <si>
    <t>0475/369295</t>
  </si>
  <si>
    <t>laurent.stiz@proximus.com</t>
  </si>
  <si>
    <t>69.24.501</t>
  </si>
  <si>
    <t>Bastien Aime Stocq</t>
  </si>
  <si>
    <t>STOCQ</t>
  </si>
  <si>
    <t>18, Rue des Héritages,</t>
  </si>
  <si>
    <t>0473/790009</t>
  </si>
  <si>
    <t>bastienstocq@gmail.com</t>
  </si>
  <si>
    <t>STOCQ Bastien</t>
  </si>
  <si>
    <t>MME SANDRINE TAELMAN</t>
  </si>
  <si>
    <t>TAELMAN</t>
  </si>
  <si>
    <t xml:space="preserve">6, Rue des Cognassiers (VD) </t>
  </si>
  <si>
    <t>0492/585032</t>
  </si>
  <si>
    <t>sandrinetaelman@hotmail.com</t>
  </si>
  <si>
    <t>73.23.514</t>
  </si>
  <si>
    <t>TAMINIAUX</t>
  </si>
  <si>
    <t xml:space="preserve">Grégoire </t>
  </si>
  <si>
    <t>Domaine de l'Espinette 4</t>
  </si>
  <si>
    <t>0498489612</t>
  </si>
  <si>
    <t>nvandelanoitte@gmail.com</t>
  </si>
  <si>
    <t>Vande Lanoitte</t>
  </si>
  <si>
    <t xml:space="preserve">TAMINIAUX Grégoire </t>
  </si>
  <si>
    <t>THIBAUT JEAN</t>
  </si>
  <si>
    <t>THIBAUT</t>
  </si>
  <si>
    <t>Avenue de la Vecquée 10</t>
  </si>
  <si>
    <t>+32 484 947 800</t>
  </si>
  <si>
    <t>jean@euroscan.be</t>
  </si>
  <si>
    <t>THIBAUT Jean</t>
  </si>
  <si>
    <t>OK 31/8/2024</t>
  </si>
  <si>
    <t>Line</t>
  </si>
  <si>
    <t>THIBAUX - REES</t>
  </si>
  <si>
    <t>THIBAUX</t>
  </si>
  <si>
    <t>Célian</t>
  </si>
  <si>
    <t>1, Rue Monty</t>
  </si>
  <si>
    <t>0475/718602</t>
  </si>
  <si>
    <t>ludovic.thibaut@gmail.com</t>
  </si>
  <si>
    <t>THIBAUX Célian</t>
  </si>
  <si>
    <t>09.24.505</t>
  </si>
  <si>
    <t>THIRY ANTOINE</t>
  </si>
  <si>
    <t>THIRY</t>
  </si>
  <si>
    <t>19, Rue des Nolettes,</t>
  </si>
  <si>
    <t>0496/967748</t>
  </si>
  <si>
    <t>sabinemestre@hotmail.com</t>
  </si>
  <si>
    <t>THIRY Augustin</t>
  </si>
  <si>
    <t>LEFEBVRE HELENE</t>
  </si>
  <si>
    <t>Basile</t>
  </si>
  <si>
    <t>129, Rue Marcel Lecomte</t>
  </si>
  <si>
    <t>0472/571967</t>
  </si>
  <si>
    <t>helenelef@hotmail.com</t>
  </si>
  <si>
    <t>THIRY Basile</t>
  </si>
  <si>
    <t>Eliott</t>
  </si>
  <si>
    <t>0496/96.77.48</t>
  </si>
  <si>
    <t>TILMANS GAUTHIER</t>
  </si>
  <si>
    <t>TILMANS</t>
  </si>
  <si>
    <t>Gauthier</t>
  </si>
  <si>
    <t>61, Jaune Voie</t>
  </si>
  <si>
    <t>0479/951907</t>
  </si>
  <si>
    <t>gauthier.tilmans@skynet.be</t>
  </si>
  <si>
    <t>TILMANS Gauthier</t>
  </si>
  <si>
    <t>72.24.519</t>
  </si>
  <si>
    <t>TILMANS-BOGAERTS</t>
  </si>
  <si>
    <t xml:space="preserve">TILMANS </t>
  </si>
  <si>
    <t>Norah</t>
  </si>
  <si>
    <t>0486/551710</t>
  </si>
  <si>
    <t>kristel_bogaerts@yahoo.co.uk</t>
  </si>
  <si>
    <t>TILMANS  Norah</t>
  </si>
  <si>
    <t>TONGLET</t>
  </si>
  <si>
    <t>Denis</t>
  </si>
  <si>
    <t>50,Rue Fond du Biaury,</t>
  </si>
  <si>
    <t>0491/081884</t>
  </si>
  <si>
    <t>denis_tonglet@hotmail.com</t>
  </si>
  <si>
    <t>TONGLET Denis</t>
  </si>
  <si>
    <t>91.24.519</t>
  </si>
  <si>
    <t>TORFS LOUIS</t>
  </si>
  <si>
    <t>TORFS</t>
  </si>
  <si>
    <t>Rue E. Falmagne, 74</t>
  </si>
  <si>
    <t>+32 473 213 670</t>
  </si>
  <si>
    <t>lou.torfs@gmail.com</t>
  </si>
  <si>
    <t>TORFS Louis</t>
  </si>
  <si>
    <t>TOUSSAINT</t>
  </si>
  <si>
    <t>80, Rue des Nolettes,</t>
  </si>
  <si>
    <t>0477/967848</t>
  </si>
  <si>
    <t>louis-toussaint@hotmail.com</t>
  </si>
  <si>
    <t>TOUSSAINT Louis</t>
  </si>
  <si>
    <t>95.24.511</t>
  </si>
  <si>
    <t>VAEL</t>
  </si>
  <si>
    <t>Avenue des Saisons  11</t>
  </si>
  <si>
    <t>Ixelles</t>
  </si>
  <si>
    <t>0475704063</t>
  </si>
  <si>
    <t>alexandrevael@yahoo.fr</t>
  </si>
  <si>
    <t>VAEL Alexandre</t>
  </si>
  <si>
    <t>VANDEN BEULCKE</t>
  </si>
  <si>
    <t>VAN BRAEKEL</t>
  </si>
  <si>
    <t>64, Rue de la Vallée</t>
  </si>
  <si>
    <t>0474/880982</t>
  </si>
  <si>
    <t>jean.vanbraekel@outlook.com</t>
  </si>
  <si>
    <t>VAN BRAEKEL Jean</t>
  </si>
  <si>
    <t>67.24.520</t>
  </si>
  <si>
    <t>VAN CUTSEM</t>
  </si>
  <si>
    <t xml:space="preserve">Théodore </t>
  </si>
  <si>
    <t>Chaussée de Dinant 632</t>
  </si>
  <si>
    <t>+32 477 598 939</t>
  </si>
  <si>
    <t>ileclercq15@yahoo.com</t>
  </si>
  <si>
    <t>Leclercq</t>
  </si>
  <si>
    <t xml:space="preserve">VAN CUTSEM Théodore </t>
  </si>
  <si>
    <t>M. Damien Van Den Driessch</t>
  </si>
  <si>
    <t>VAN DEN DRIESSCHE</t>
  </si>
  <si>
    <t>69, Boîte02, Rue Saint-Martin,</t>
  </si>
  <si>
    <t>081/658061</t>
  </si>
  <si>
    <t>0477/132624</t>
  </si>
  <si>
    <t>vandendriesschedamien@gmail.com</t>
  </si>
  <si>
    <t>VAN DEN DRIESSCHE Damien</t>
  </si>
  <si>
    <t>75.24.503</t>
  </si>
  <si>
    <t>VAN HULLE</t>
  </si>
  <si>
    <t>0497 238463</t>
  </si>
  <si>
    <t>carolinevanhulle3@gmail.com</t>
  </si>
  <si>
    <t>VAN HULLE Caroline</t>
  </si>
  <si>
    <t>VAN LANCKER</t>
  </si>
  <si>
    <t>Viviane</t>
  </si>
  <si>
    <t>0479/998253</t>
  </si>
  <si>
    <t>vivianevvl@msn.com</t>
  </si>
  <si>
    <t>67.24.519</t>
  </si>
  <si>
    <t>VAN LONDERSELE PATRICK</t>
  </si>
  <si>
    <t>VAN LONDERSELE</t>
  </si>
  <si>
    <t>6, Sur les Roches,</t>
  </si>
  <si>
    <t>081/411735</t>
  </si>
  <si>
    <t>0477/897660</t>
  </si>
  <si>
    <t>Patvanlon@gmail.com</t>
  </si>
  <si>
    <t>VAN LONDERSELE Patrick</t>
  </si>
  <si>
    <t>VAN POELE</t>
  </si>
  <si>
    <t>Tiphanie</t>
  </si>
  <si>
    <t>rue d auby 18</t>
  </si>
  <si>
    <t>Sambreville</t>
  </si>
  <si>
    <t>+32470918339</t>
  </si>
  <si>
    <t>tiphanievanpoele@gmail.com</t>
  </si>
  <si>
    <t>VAN POELE Tiphanie</t>
  </si>
  <si>
    <t>VAN WILDER DIDIER</t>
  </si>
  <si>
    <t>VAN WILDER</t>
  </si>
  <si>
    <t>16, Rue des Ecoles,</t>
  </si>
  <si>
    <t>0477/788287</t>
  </si>
  <si>
    <t>vanwilder.didier@gmail.com</t>
  </si>
  <si>
    <t>VAN WILDER Didier</t>
  </si>
  <si>
    <t>67.24.503</t>
  </si>
  <si>
    <t>laurence.vdb@outlook.be</t>
  </si>
  <si>
    <t>69.24.518</t>
  </si>
  <si>
    <t>DE RIPAINSEL-VANDEN BROECK</t>
  </si>
  <si>
    <t>VANDEN BROECKE</t>
  </si>
  <si>
    <t>36, Chemin du Bienvenu,</t>
  </si>
  <si>
    <t>0478/228739</t>
  </si>
  <si>
    <t>wepionlesfraises@hotmail.com</t>
  </si>
  <si>
    <t>74.24.504</t>
  </si>
  <si>
    <t>VANDERVEIKEN PATRICK</t>
  </si>
  <si>
    <t>VANDERVEIKEN</t>
  </si>
  <si>
    <t>17, rue de l'Eglise,</t>
  </si>
  <si>
    <t>ANNEVOIE</t>
  </si>
  <si>
    <t>082/666418</t>
  </si>
  <si>
    <t>0477/271533</t>
  </si>
  <si>
    <t>patrick.vanderveiken@gmail.com</t>
  </si>
  <si>
    <t>VANDERVEIKEN Patrick</t>
  </si>
  <si>
    <t>57.24.515</t>
  </si>
  <si>
    <t>VANDEVEIRE</t>
  </si>
  <si>
    <t>Annick</t>
  </si>
  <si>
    <t>VANDEVEIRE Annick</t>
  </si>
  <si>
    <t>63.24.507</t>
  </si>
  <si>
    <t>VANDORPE VALENTIN</t>
  </si>
  <si>
    <t>VANDORPE</t>
  </si>
  <si>
    <t>Valentin</t>
  </si>
  <si>
    <t>8, bte1, Chemin de Potisseau</t>
  </si>
  <si>
    <t>0472/554427</t>
  </si>
  <si>
    <t>valentin.vandorpe@gmail.com</t>
  </si>
  <si>
    <t>VANDORPE Valentin</t>
  </si>
  <si>
    <t>98.24.507</t>
  </si>
  <si>
    <t>VANDRESSE-DELAHAUT O + D</t>
  </si>
  <si>
    <t>VANDRESSE</t>
  </si>
  <si>
    <t>VANDRESSE Adrien</t>
  </si>
  <si>
    <t>Vanschel Maurice</t>
  </si>
  <si>
    <t>VANSCHEL</t>
  </si>
  <si>
    <t>Maurice</t>
  </si>
  <si>
    <t>35, Boulevard de la Meuse,</t>
  </si>
  <si>
    <t>0475/644039</t>
  </si>
  <si>
    <t>mvanschel@gmail.com</t>
  </si>
  <si>
    <t>VANSCHEL Maurice</t>
  </si>
  <si>
    <t>VASBINDER</t>
  </si>
  <si>
    <t>0496/263955</t>
  </si>
  <si>
    <t>nicolas.vasbinder@gmail.com</t>
  </si>
  <si>
    <t>VASBINDER Nicolas</t>
  </si>
  <si>
    <t>VERMEIREN BENOIT</t>
  </si>
  <si>
    <t>VERMEIREN</t>
  </si>
  <si>
    <t>Benoit</t>
  </si>
  <si>
    <t>51,Rue Charles Simon,</t>
  </si>
  <si>
    <t>081/215023</t>
  </si>
  <si>
    <t>0498/172565</t>
  </si>
  <si>
    <t>benoitvermeiren@gmail.com</t>
  </si>
  <si>
    <t>69.24.507</t>
  </si>
  <si>
    <t>VICARI FRANCOIS</t>
  </si>
  <si>
    <t xml:space="preserve">VICARI </t>
  </si>
  <si>
    <t>1040, Chaussée de Dinant</t>
  </si>
  <si>
    <t>0477/620199</t>
  </si>
  <si>
    <t>vicafran@hotmail.com</t>
  </si>
  <si>
    <t>VICARI  François</t>
  </si>
  <si>
    <t>67.24.511</t>
  </si>
  <si>
    <t>VOLKOV-VOLKOVA</t>
  </si>
  <si>
    <t xml:space="preserve">VOLKOV </t>
  </si>
  <si>
    <t>Glib</t>
  </si>
  <si>
    <t>25, Camille Lenaertsstraat,</t>
  </si>
  <si>
    <t>WALSHOUTEM</t>
  </si>
  <si>
    <t>0479/501358</t>
  </si>
  <si>
    <t>0479/490014</t>
  </si>
  <si>
    <t>abrrico@gmail.com</t>
  </si>
  <si>
    <t>VOLKOV  Glib</t>
  </si>
  <si>
    <t>WILLEM HERMANT</t>
  </si>
  <si>
    <t xml:space="preserve">WILLEM </t>
  </si>
  <si>
    <t>8, Rue Tantachaux</t>
  </si>
  <si>
    <t>0475/404503</t>
  </si>
  <si>
    <t>alexhermant@hotmail.com</t>
  </si>
  <si>
    <t>WILLEM  Victoria</t>
  </si>
  <si>
    <t>SIMON-WINAND</t>
  </si>
  <si>
    <t>WINAND</t>
  </si>
  <si>
    <t>21, Allée des Ramiers,</t>
  </si>
  <si>
    <t>081/413032</t>
  </si>
  <si>
    <t>0476/355544</t>
  </si>
  <si>
    <t>annick.winand@unamur.be</t>
  </si>
  <si>
    <t>WINAND Annick</t>
  </si>
  <si>
    <t>WIRTZ YOURI</t>
  </si>
  <si>
    <t>Youri</t>
  </si>
  <si>
    <t>21, Rue des Rochettes,</t>
  </si>
  <si>
    <t>0484/684002</t>
  </si>
  <si>
    <t>youriwirtz@icloud.com</t>
  </si>
  <si>
    <t>WIRTZ YOURI Youri</t>
  </si>
  <si>
    <t>86.24.509</t>
  </si>
  <si>
    <t>WISLEZ VIRGINIE</t>
  </si>
  <si>
    <t>WISLEZ</t>
  </si>
  <si>
    <t>44, Avenue de La Plante</t>
  </si>
  <si>
    <t>0496/779967</t>
  </si>
  <si>
    <t>virginie.wislez@gmail.com</t>
  </si>
  <si>
    <t>73.24.515</t>
  </si>
  <si>
    <t xml:space="preserve">ZAAROUR </t>
  </si>
  <si>
    <t>Zahi</t>
  </si>
  <si>
    <t>0477/795428</t>
  </si>
  <si>
    <t>Copie n°</t>
  </si>
  <si>
    <t>Date de comptabilisation</t>
  </si>
  <si>
    <t>Numéro d'extrait</t>
  </si>
  <si>
    <t>Numéro de transaction</t>
  </si>
  <si>
    <t>Nom contrepartie contient</t>
  </si>
  <si>
    <t>Rue et numéro</t>
  </si>
  <si>
    <t>Code postal et localité</t>
  </si>
  <si>
    <t>Montant</t>
  </si>
  <si>
    <t>Communications</t>
  </si>
  <si>
    <t>Copie  n°</t>
  </si>
  <si>
    <t>---</t>
  </si>
  <si>
    <t>BE51 3770 0177 7662</t>
  </si>
  <si>
    <t>CHEE DE WATERLOO 367</t>
  </si>
  <si>
    <t>5002        SAINT-SERVAIS</t>
  </si>
  <si>
    <t>Cotisation YA-MTP 2024 Geraldine Foulard</t>
  </si>
  <si>
    <t>BE31 2500 0944 4855</t>
  </si>
  <si>
    <t>RUE DU PLATEAU 16</t>
  </si>
  <si>
    <t>5170 PROFONDEVILLE</t>
  </si>
  <si>
    <t>Affiliation Aft Nieles Lea</t>
  </si>
  <si>
    <t>BE33 6512 0035 7546</t>
  </si>
  <si>
    <t>ROUTE DE SAINT-GERARD 216</t>
  </si>
  <si>
    <t>5100 WEPION</t>
  </si>
  <si>
    <t>Affiliation Federale Demulies Nolan</t>
  </si>
  <si>
    <t>BE35 1096 6537 1337</t>
  </si>
  <si>
    <t>M TOMA NI A</t>
  </si>
  <si>
    <t>ALLEE DU NEVIAU 13</t>
  </si>
  <si>
    <t>5100 NAMUR</t>
  </si>
  <si>
    <t>affiliation  AFT Ana Medeea NITA</t>
  </si>
  <si>
    <t>BE70 7965 3110 9825</t>
  </si>
  <si>
    <t>FONDS DES CHENES        12</t>
  </si>
  <si>
    <t>5100  WEPION</t>
  </si>
  <si>
    <t>Delory Marie-Christine reservation le vendredi de 13 a 14 h ???????????????????</t>
  </si>
  <si>
    <t>BE61 0682 4411 8917</t>
  </si>
  <si>
    <t>SAMBRE ET MEUSE 1862</t>
  </si>
  <si>
    <t>Cotisation tardive 2024 2025 Granozio Dejan 50? + 150 ?</t>
  </si>
  <si>
    <t>Cotisation tardive 2024 2025 Roucoux Juliette + salle de sport (50?+ 150? + 40?)</t>
  </si>
  <si>
    <t>AVIRON</t>
  </si>
  <si>
    <r>
      <rPr>
        <sz val="11"/>
        <color theme="1"/>
        <rFont val="Calibri"/>
        <family val="2"/>
      </rPr>
      <t>Wislez + fille marguerite</t>
    </r>
    <r>
      <rPr>
        <b/>
        <sz val="11"/>
        <color rgb="FFFF0000"/>
        <rFont val="Calibri"/>
        <family val="2"/>
      </rPr>
      <t xml:space="preserve"> + Steven Harveng</t>
    </r>
  </si>
  <si>
    <r>
      <rPr>
        <sz val="11"/>
        <color theme="1"/>
        <rFont val="Calibri"/>
        <family val="2"/>
      </rPr>
      <t>Wislez + fille marguerite</t>
    </r>
    <r>
      <rPr>
        <b/>
        <sz val="11"/>
        <color rgb="FFFF0000"/>
        <rFont val="Calibri"/>
        <family val="2"/>
      </rPr>
      <t xml:space="preserve"> + Steven Harveng</t>
    </r>
  </si>
  <si>
    <t>BE77 9548 3916 6142</t>
  </si>
  <si>
    <t>RUE EMILE VANDERVELDE 18</t>
  </si>
  <si>
    <t>1390 GREZ-DOICEAU</t>
  </si>
  <si>
    <t>cotis sept24 et 2025 adul Aviron etsalle sport Maindiaux Regine</t>
  </si>
  <si>
    <t>BE87 3100 3443 5894</t>
  </si>
  <si>
    <t>RUE PRE A LA FONTAINE 11</t>
  </si>
  <si>
    <t>5100        WEPION</t>
  </si>
  <si>
    <t>Cotisation 2024</t>
  </si>
  <si>
    <t>BE95 0016 1170 9358</t>
  </si>
  <si>
    <t>Av.d.Milieu d.Monde 32 000</t>
  </si>
  <si>
    <t>5000     NAMUR</t>
  </si>
  <si>
    <t>Cotisation RNCSM Aviron Gilles Perrouin   salle de sport</t>
  </si>
  <si>
    <t>FR76 1751 5006 0004 1360 2917 370</t>
  </si>
  <si>
    <t>14 RUE REMI BELLEAU</t>
  </si>
  <si>
    <t>78590 NOISY LE ROI France</t>
  </si>
  <si>
    <t>COTISATION AVIRON AGATHE GOUIRAN</t>
  </si>
  <si>
    <t>BE85 0639 1114 7206</t>
  </si>
  <si>
    <t>ROUTE DES FORTS         17</t>
  </si>
  <si>
    <t>5100  JAMBES (NAMUR)</t>
  </si>
  <si>
    <t>Cotisation aviron fin 2024 + 2025 et salle muscu Mael Delsaut Bontyes</t>
  </si>
  <si>
    <t>BE54 0631 8069 7897</t>
  </si>
  <si>
    <t>RUE GAUCHERET         6/22</t>
  </si>
  <si>
    <t>1030  SCHAERBEEK</t>
  </si>
  <si>
    <t>Cotisation 2024 - 2025 Vincent Giroul</t>
  </si>
  <si>
    <t>BE36 7795 9349 9281</t>
  </si>
  <si>
    <t>AVENUE DE LA PLANTE     44</t>
  </si>
  <si>
    <t>5000  NAMUR</t>
  </si>
  <si>
    <t>Defalque Marguerite : salle + encadrement</t>
  </si>
  <si>
    <t>BE24 7320 7053 7138</t>
  </si>
  <si>
    <t>CHAUSSEE DE DINANT   1254 B0022</t>
  </si>
  <si>
    <t>5100     NAMUR</t>
  </si>
  <si>
    <t>AccEs Salle Fitness - Delatte Guillaume</t>
  </si>
  <si>
    <t>BE70 0634 9696 8825</t>
  </si>
  <si>
    <t>RUE PRISONNIERS D G.     1</t>
  </si>
  <si>
    <r>
      <rPr>
        <sz val="11"/>
        <color theme="1"/>
        <rFont val="Calibri"/>
        <family val="2"/>
      </rPr>
      <t xml:space="preserve">Fin 24 + 25 + salle </t>
    </r>
    <r>
      <rPr>
        <b/>
        <sz val="11"/>
        <color rgb="FFFF0000"/>
        <rFont val="Calibri"/>
        <family val="2"/>
      </rPr>
      <t>soit 50€ fin 2024 +150€ 2025 + 30€ salle sports = 230€</t>
    </r>
  </si>
  <si>
    <t>BE83 0682 4411 8715</t>
  </si>
  <si>
    <t>240-101-0026 cotisation YJ-MTP Theodore Van Cutsem</t>
  </si>
  <si>
    <t>240-101-0026 cotisation YJ-MTP Tom Smets</t>
  </si>
  <si>
    <t>240-101-0026 cotisation YJ-MTP Bastien Lambotte</t>
  </si>
  <si>
    <t>240-101-0026 cotisation YJ-MTP Milo Charpentier-Mouget</t>
  </si>
  <si>
    <t>240-101-0026 cotisation YJ-MTP Alba Grosjean</t>
  </si>
  <si>
    <t>240-101-0026 cotisation YJ-MTP Elise Jasienski</t>
  </si>
  <si>
    <t>240-101-0026 cotisation YJ-MTP Noemie Jasienski</t>
  </si>
  <si>
    <t>240-101-0026 cotisation YJ-MTP Valentine Jasienski</t>
  </si>
  <si>
    <t>240-101-0026 cotisation YJ-MTP Camille Jasienski</t>
  </si>
  <si>
    <t>240-101-0026 cotisation YJ-MTP Gregoire Taminiaux</t>
  </si>
  <si>
    <r>
      <rPr>
        <sz val="11"/>
        <color theme="1"/>
        <rFont val="Calibri"/>
        <family val="2"/>
      </rPr>
      <t xml:space="preserve">240-101-0026 cotisation YJ-MTP Line Thibaut </t>
    </r>
    <r>
      <rPr>
        <b/>
        <sz val="11"/>
        <color rgb="FF00B050"/>
        <rFont val="Calibri"/>
        <family val="2"/>
      </rPr>
      <t>(erreur, convertie en cotisation YJ-MTP Cosma Ok)</t>
    </r>
  </si>
  <si>
    <t>240-101-0026 cotisation YJ-MTP Lucille Druart Bosly</t>
  </si>
  <si>
    <t>240-101-0026 cotisation YJ-MTP Nassim Jouhari</t>
  </si>
  <si>
    <t>240-101-0026 cotisation YJ-MTP Kenza Jouhari</t>
  </si>
  <si>
    <t>240-101-0026 cotisation YJ-MTP Joey Crespeigne Gakwaya</t>
  </si>
  <si>
    <t>240-101-0026 cotisation YJ-MTP Tiago Dieu</t>
  </si>
  <si>
    <t>240-101-0026 cotisation YJ-MTP Adrien Bodart</t>
  </si>
  <si>
    <t>240-101-0026 cotisation YJ-MTP Thibaud Bodart</t>
  </si>
  <si>
    <t>240-101-0026 cotisation YJ-MTP Gaspard Bodart</t>
  </si>
  <si>
    <t>240-101-0026 cotisation YJ-MTP Aude de Wasseige</t>
  </si>
  <si>
    <t>240-101-0026 cotisation YJ-MTP Maxime de Wasseige</t>
  </si>
  <si>
    <t>240-101-0026 cotisation YJ-MTP Alexandre Damoiseau</t>
  </si>
  <si>
    <t>240-101-0026 cotisation YJ-MTP Manon Deceuninck</t>
  </si>
  <si>
    <t>240-101-0026 cotisation YJ-MTP Maxime Deceuninck</t>
  </si>
  <si>
    <t>BE73 3900 5220 5960</t>
  </si>
  <si>
    <t>TIENNE AUX BRUYERES(WP) 1</t>
  </si>
  <si>
    <t>5100        NAMUR</t>
  </si>
  <si>
    <r>
      <rPr>
        <sz val="11"/>
        <color theme="1"/>
        <rFont val="Calibri"/>
        <family val="2"/>
      </rPr>
      <t xml:space="preserve">complement cotisation aviron </t>
    </r>
    <r>
      <rPr>
        <b/>
        <sz val="11"/>
        <color rgb="FFFF0000"/>
        <rFont val="Calibri"/>
        <family val="2"/>
      </rPr>
      <t>tardive</t>
    </r>
    <r>
      <rPr>
        <sz val="11"/>
        <color theme="1"/>
        <rFont val="Calibri"/>
        <family val="2"/>
      </rPr>
      <t xml:space="preserve"> 2024 adulte</t>
    </r>
  </si>
  <si>
    <t>BE29 3100 9536 8264</t>
  </si>
  <si>
    <t>RUE ANDRE CHARLES 4</t>
  </si>
  <si>
    <t>5310        LEUZE (NAM.)</t>
  </si>
  <si>
    <r>
      <rPr>
        <sz val="11"/>
        <color theme="1"/>
        <rFont val="Calibri"/>
        <family val="2"/>
      </rPr>
      <t xml:space="preserve">aviron 2024 et 2025 </t>
    </r>
    <r>
      <rPr>
        <b/>
        <sz val="11"/>
        <color rgb="FFFF0000"/>
        <rFont val="Calibri"/>
        <family val="2"/>
      </rPr>
      <t>soit 80€ fin2024 + 230€ 2025 = 310€</t>
    </r>
  </si>
  <si>
    <t>cotisation adulte aviron</t>
  </si>
  <si>
    <t>BE34 2500 3631 7390</t>
  </si>
  <si>
    <t>R. Leop.De Hulster 69</t>
  </si>
  <si>
    <t>5002     NAMUR</t>
  </si>
  <si>
    <t>Gaelle ippersiel ????</t>
  </si>
  <si>
    <r>
      <rPr>
        <sz val="11"/>
        <color theme="1"/>
        <rFont val="Calibri"/>
        <family val="2"/>
      </rPr>
      <t xml:space="preserve">Defalque Marguerite Aviron </t>
    </r>
    <r>
      <rPr>
        <b/>
        <sz val="11"/>
        <color rgb="FFFF0000"/>
        <rFont val="Calibri"/>
        <family val="2"/>
      </rPr>
      <t>2025 familiale (1er enfant) de Wislez Virginie</t>
    </r>
  </si>
  <si>
    <r>
      <rPr>
        <sz val="11"/>
        <color theme="1"/>
        <rFont val="Calibri"/>
        <family val="2"/>
      </rPr>
      <t xml:space="preserve">Marguerite Defalque complement </t>
    </r>
    <r>
      <rPr>
        <b/>
        <sz val="11"/>
        <color rgb="FFFF0000"/>
        <rFont val="Calibri"/>
        <family val="2"/>
      </rPr>
      <t xml:space="preserve">soit 22€ fin2024  familiale de Wislez Virginie </t>
    </r>
    <r>
      <rPr>
        <b/>
        <u/>
        <sz val="11"/>
        <color rgb="FFFF0000"/>
        <rFont val="Calibri"/>
        <family val="2"/>
      </rPr>
      <t xml:space="preserve">cplt tardive </t>
    </r>
  </si>
  <si>
    <t>BE64 1430 9637 4352</t>
  </si>
  <si>
    <t>Tienne aux Clochers 34</t>
  </si>
  <si>
    <t>admission RCNSM Aviron 2024 2025 salle de culture physique</t>
  </si>
  <si>
    <t>BE14 3700 0847 7483</t>
  </si>
  <si>
    <t>ROUTE DES FORTS 28</t>
  </si>
  <si>
    <t>2 cotisations (affiliation aft deduite) car deja payee. Pour tennis hiver. Contact J.Hubin</t>
  </si>
  <si>
    <t>BE86 7320 4711 2850</t>
  </si>
  <si>
    <t>AVENUE FELICIEN ROPS 15   B2</t>
  </si>
  <si>
    <t>S. Mahiat : 80 inscription tardive 2024 + 230 pour 2025</t>
  </si>
  <si>
    <t>BE36 3630 0228 3681</t>
  </si>
  <si>
    <t>RUE JOSEPH WAREGNE(FW) 24</t>
  </si>
  <si>
    <t>5020        NAMUR</t>
  </si>
  <si>
    <t>complement felicie et eleonore moons</t>
  </si>
  <si>
    <t>BE08 3771 2032 6113</t>
  </si>
  <si>
    <t>RUE DE LA HESBAYE(CH) 7</t>
  </si>
  <si>
    <t xml:space="preserve">Cotisation tardive 2024 ??? Pas de demande d'admission reçue à ce jour </t>
  </si>
  <si>
    <t>Cotisation 2025 ??? Pas de demande d'admission reçue à ce jour</t>
  </si>
  <si>
    <t>Cotisation 2024 aviron Hilbert Guillaume</t>
  </si>
  <si>
    <t>Cotisation YA-MTP Nathan De Beusscher</t>
  </si>
  <si>
    <t>Francoise Guillaume soiree sedan</t>
  </si>
  <si>
    <t>BE67 0639 6064 4787</t>
  </si>
  <si>
    <t>CHAUSSEE DE DINANT      57</t>
  </si>
  <si>
    <t>5170  PROFONDEVILLE</t>
  </si>
  <si>
    <t>Jf Halleux Salle de sport</t>
  </si>
  <si>
    <t>Cotisation YA-MTP Alec de Vries</t>
  </si>
  <si>
    <t>BE86 0638 8874 4650</t>
  </si>
  <si>
    <t>AVENUE DE LA PAIRELLE   50</t>
  </si>
  <si>
    <t>Dandois Philippe/ extension cotisation Yachting</t>
  </si>
  <si>
    <t>RCNSM</t>
  </si>
  <si>
    <t>Regularisation cotisation aviron 2024  Colette Detollenaere</t>
  </si>
  <si>
    <t>BE45 2500 2030 2589</t>
  </si>
  <si>
    <t>Fonds des Chenes 160</t>
  </si>
  <si>
    <r>
      <rPr>
        <sz val="11"/>
        <color rgb="FFFF0000"/>
        <rFont val="Calibri"/>
        <family val="2"/>
      </rPr>
      <t xml:space="preserve">Hottlet luc affiliation salle de sports </t>
    </r>
    <r>
      <rPr>
        <b/>
        <sz val="11"/>
        <color rgb="FFFF0000"/>
        <rFont val="Calibri"/>
        <family val="2"/>
      </rPr>
      <t>6 mois</t>
    </r>
    <r>
      <rPr>
        <sz val="11"/>
        <color rgb="FFFF0000"/>
        <rFont val="Calibri"/>
        <family val="2"/>
      </rPr>
      <t xml:space="preserve"> = juste ???</t>
    </r>
  </si>
  <si>
    <t>BE47 0011 5464 7580</t>
  </si>
  <si>
    <t>Avenue de la Vecquee 10</t>
  </si>
  <si>
    <t>5000 NAMUR</t>
  </si>
  <si>
    <t>Jean et Line Thibaut solde cotisation familiale yachting</t>
  </si>
  <si>
    <t>Solde cotisation YJ-FAM de Line Thibaut</t>
  </si>
  <si>
    <t>BE04 0019 0581 0631</t>
  </si>
  <si>
    <t>Rue Belle-Vue 42</t>
  </si>
  <si>
    <t>5020     NAMUR</t>
  </si>
  <si>
    <t>soiree souper sedan namur.  Francoise Guillaume</t>
  </si>
  <si>
    <t>BE71 9797 7268 9069</t>
  </si>
  <si>
    <t>RUE AVIATEUR THIEFFRY 13</t>
  </si>
  <si>
    <t>1040 ETTERBEEK</t>
  </si>
  <si>
    <t>Cotisation 2024 - 2025 - Benjamin Descamps</t>
  </si>
  <si>
    <t>BE15 0630 4131 1830</t>
  </si>
  <si>
    <t>RUE AUX VALLEES         50</t>
  </si>
  <si>
    <t>5024  MARCHE-LES-DAMES</t>
  </si>
  <si>
    <t>Dominique Noltinck - cotisation aviron individuelle adulte</t>
  </si>
  <si>
    <t>BE27 0014 4720 8573</t>
  </si>
  <si>
    <t>Rue du Centre 77</t>
  </si>
  <si>
    <t>5003 NAMUR</t>
  </si>
  <si>
    <t>Losfeld Aurelie - cotisation aviron individuelle adulte</t>
  </si>
  <si>
    <t>BE53 6511 5383 7053</t>
  </si>
  <si>
    <t>Rue Victor Nonet 23</t>
  </si>
  <si>
    <t>5100 Jambes</t>
  </si>
  <si>
    <t xml:space="preserve">Olivier Deom - cotisation Individuel Adulte Yachting </t>
  </si>
  <si>
    <t xml:space="preserve"> du cpte section yachting</t>
  </si>
  <si>
    <t>Cotisation YA-MTP Aurelie Daelemans</t>
  </si>
  <si>
    <t>Cotisation YA-MTP Alexandre Vael</t>
  </si>
  <si>
    <t>Cotisation YA-MTP Michael Lefebvre</t>
  </si>
  <si>
    <t>Cotisation YA-MTP Philippe Dandois</t>
  </si>
  <si>
    <t>Cotisation YA-MTP Pierre Ameye</t>
  </si>
  <si>
    <t>Cotisation YA-MTP Stephane Pahl</t>
  </si>
  <si>
    <t>Cotisation YA-MTP Celine Sigard</t>
  </si>
  <si>
    <t>Cotisation YJ-MTP Edgar Lismonde</t>
  </si>
  <si>
    <t>Cotisation YA-MTP Caroline Marlair</t>
  </si>
  <si>
    <t>BE25 0633 8843 1582</t>
  </si>
  <si>
    <t>CHEMIN DES ECUREUILS    28</t>
  </si>
  <si>
    <t>10 RETARD  30 FITNESS</t>
  </si>
  <si>
    <t>BE51 2200 7267 5062</t>
  </si>
  <si>
    <t>Chee de Dinant 1278</t>
  </si>
  <si>
    <t>Hammedi Amine cotisation salle de sport</t>
  </si>
  <si>
    <t>BE69 7320 5856 1678</t>
  </si>
  <si>
    <t>RUE EUGENE FALMAGNE  74</t>
  </si>
  <si>
    <t>5170     LUSTIN</t>
  </si>
  <si>
    <t>Cotisation aviron + salle sport</t>
  </si>
  <si>
    <t>BE29 0016 5282 8264</t>
  </si>
  <si>
    <t>Rue Bois-de-Graux 75</t>
  </si>
  <si>
    <r>
      <rPr>
        <sz val="11"/>
        <color theme="1"/>
        <rFont val="Calibri"/>
        <family val="2"/>
      </rPr>
      <t xml:space="preserve">Mayne Thibault cotisation 2024 aviron </t>
    </r>
    <r>
      <rPr>
        <sz val="11"/>
        <color rgb="FFFF0000"/>
        <rFont val="Calibri"/>
        <family val="2"/>
      </rPr>
      <t>+ salle de sport (230 + 30)</t>
    </r>
  </si>
  <si>
    <t>BE93 2500 0608 0167</t>
  </si>
  <si>
    <t>RUE PARAPET 38</t>
  </si>
  <si>
    <t>5537     ANHEE</t>
  </si>
  <si>
    <r>
      <rPr>
        <sz val="11"/>
        <color theme="1"/>
        <rFont val="Calibri"/>
        <family val="2"/>
      </rPr>
      <t xml:space="preserve">Cotisation tennis 2024 - </t>
    </r>
    <r>
      <rPr>
        <sz val="11"/>
        <color rgb="FFFF0000"/>
        <rFont val="Calibri"/>
        <family val="2"/>
      </rPr>
      <t>régularisation</t>
    </r>
  </si>
  <si>
    <t>DEPOT ESPECES  JAMBERS BERNARD LE 30/06 - MARCHAL Serge cotis Membre effectif</t>
  </si>
  <si>
    <t xml:space="preserve">DEPOT ESPECES  JAMBERS BERNARD LE 30/06 - HOTTLET LUC et RONVAUX Thierry SYMPATHISANTs ( 2x50€) </t>
  </si>
  <si>
    <t>BE13 0638 9889 9439</t>
  </si>
  <si>
    <t>RUE D'ORTEY             44</t>
  </si>
  <si>
    <t>5020  SUARLEE</t>
  </si>
  <si>
    <r>
      <rPr>
        <sz val="11"/>
        <color theme="1"/>
        <rFont val="Calibri"/>
        <family val="2"/>
      </rPr>
      <t xml:space="preserve">Kinet Catherine cotisation </t>
    </r>
    <r>
      <rPr>
        <sz val="11"/>
        <color rgb="FFFF0000"/>
        <rFont val="Calibri"/>
        <family val="2"/>
      </rPr>
      <t>aviron</t>
    </r>
    <r>
      <rPr>
        <sz val="11"/>
        <color theme="1"/>
        <rFont val="Calibri"/>
        <family val="2"/>
      </rPr>
      <t xml:space="preserve"> RCNSM + salle sport</t>
    </r>
  </si>
  <si>
    <t>BE29 7320 4919 9764</t>
  </si>
  <si>
    <t>RUE MARCEL LECOMTE   6</t>
  </si>
  <si>
    <r>
      <rPr>
        <sz val="11"/>
        <color theme="1"/>
        <rFont val="Calibri"/>
        <family val="2"/>
      </rPr>
      <t>COTIS TENNIS ADULTE (</t>
    </r>
    <r>
      <rPr>
        <sz val="11"/>
        <color rgb="FFFF0000"/>
        <rFont val="Calibri"/>
        <family val="2"/>
      </rPr>
      <t>175</t>
    </r>
    <r>
      <rPr>
        <sz val="11"/>
        <color theme="1"/>
        <rFont val="Calibri"/>
        <family val="2"/>
      </rPr>
      <t>) + FITNESS (</t>
    </r>
    <r>
      <rPr>
        <sz val="11"/>
        <color rgb="FFFF0000"/>
        <rFont val="Calibri"/>
        <family val="2"/>
      </rPr>
      <t>30)</t>
    </r>
    <r>
      <rPr>
        <sz val="11"/>
        <color theme="1"/>
        <rFont val="Calibri"/>
        <family val="2"/>
      </rPr>
      <t xml:space="preserve"> de MALACORD MICHEL</t>
    </r>
  </si>
  <si>
    <t>BE35 9799 7939 2837</t>
  </si>
  <si>
    <t>ROUTE DE SAINT-GERARD 165</t>
  </si>
  <si>
    <t>cotisation tennis Natalia Charlier</t>
  </si>
  <si>
    <t>LT81 3250 0780 9167 3375</t>
  </si>
  <si>
    <t>Kapelstraat 49</t>
  </si>
  <si>
    <t>Hasselt, 3500</t>
  </si>
  <si>
    <t>Regularisation Coti William Hage</t>
  </si>
  <si>
    <t>BE06 1430 6847 4122</t>
  </si>
  <si>
    <t>Ch. du Beau Vallon 28</t>
  </si>
  <si>
    <t>Cotisation tennis jeune lino cipolat</t>
  </si>
  <si>
    <t>BE34 6528 1615 8890</t>
  </si>
  <si>
    <t>RUE FOND DE BIAURY 50 1</t>
  </si>
  <si>
    <t>5170        LESVE</t>
  </si>
  <si>
    <t>Cotisation Aviron + salle de sport 230+30</t>
  </si>
  <si>
    <t>BE91 9734 7438 2776</t>
  </si>
  <si>
    <t>RUE MARCEL LECOMTE 31/B000</t>
  </si>
  <si>
    <t>cotisation jeune Dussart Lily Tennis</t>
  </si>
  <si>
    <t>BE83 3500 1230 8615</t>
  </si>
  <si>
    <t>AVENUE DE LA PAIRELLE 78/7</t>
  </si>
  <si>
    <t>5000        NAMUR</t>
  </si>
  <si>
    <t>cotisations Sympathisant 2024 + salle de sports 50 +130</t>
  </si>
  <si>
    <t>BE79 0630 9033 5933</t>
  </si>
  <si>
    <t>RUE LUCIEN NAMECHE      19</t>
  </si>
  <si>
    <t>Cotisation pour acces salle de sport Isabelle Galasse</t>
  </si>
  <si>
    <t>BE44 0634 1663 5445</t>
  </si>
  <si>
    <t>SART DES BRUAUX         36</t>
  </si>
  <si>
    <t>Cotisation theodore duliere</t>
  </si>
  <si>
    <t>SAMBRE ET MEUSE 1862 ASBL</t>
  </si>
  <si>
    <t>Cotisation membre effectif Martin Hiernaux</t>
  </si>
  <si>
    <t>Regul cotisation Toussaint Louis aviron + salle de sport</t>
  </si>
  <si>
    <t>Regul cotisation Toussaint Louis sympathisant + salle de sport</t>
  </si>
  <si>
    <t>BE73 3771 0527 6460</t>
  </si>
  <si>
    <t>RUE DES PRUNIERS 13</t>
  </si>
  <si>
    <r>
      <rPr>
        <sz val="11"/>
        <color theme="1"/>
        <rFont val="Calibri"/>
        <family val="2"/>
      </rPr>
      <t xml:space="preserve">Tennis Xavier Ducarme (adulte) + Gauvain et </t>
    </r>
    <r>
      <rPr>
        <sz val="11"/>
        <color rgb="FFFF0000"/>
        <rFont val="Calibri"/>
        <family val="2"/>
      </rPr>
      <t>Joseph</t>
    </r>
    <r>
      <rPr>
        <sz val="11"/>
        <color theme="1"/>
        <rFont val="Calibri"/>
        <family val="2"/>
      </rPr>
      <t xml:space="preserve"> Frippiat (enfants)</t>
    </r>
  </si>
  <si>
    <t>BE36 0010 9472 1081</t>
  </si>
  <si>
    <t>RUE DE FERNELMONT 156</t>
  </si>
  <si>
    <t>Complement saison tennis Andre JASIENSKI</t>
  </si>
  <si>
    <t>BE95 0635 9476 7558</t>
  </si>
  <si>
    <t>CLOS DES CEPAGES         3</t>
  </si>
  <si>
    <t>Complement salle de Sport Appelmans - Callens</t>
  </si>
  <si>
    <t>BE28 0014 3492 3020</t>
  </si>
  <si>
    <t>Av.du Parc d'Amee 275</t>
  </si>
  <si>
    <t>Cotisation aviron   salle Augustin Ghiot</t>
  </si>
  <si>
    <t>Jf halleux 2024</t>
  </si>
  <si>
    <t>BE86 7320 0333 6750</t>
  </si>
  <si>
    <t>SART DES BRUAUX      31</t>
  </si>
  <si>
    <t>Cotisation individuelle Raph Beaurain + accEs salle entrainement physique</t>
  </si>
  <si>
    <t>BE35 7320 6186 5237</t>
  </si>
  <si>
    <t>CHEMIN DES MATINES   16</t>
  </si>
  <si>
    <t>5100     WEPION</t>
  </si>
  <si>
    <t>Christian Romain cotisation salle fitness</t>
  </si>
  <si>
    <t>DELATTE GUILLAUME cotisation tennis EtE 2024</t>
  </si>
  <si>
    <t>BE55 9799 3086 4444</t>
  </si>
  <si>
    <t>RUE DE LA HALLE 30</t>
  </si>
  <si>
    <t>6560 SOLRE-SUR-SAMBRE</t>
  </si>
  <si>
    <t>Rallye London Bosteels Roxane ???? Cotisation ????</t>
  </si>
  <si>
    <t>BE23 0636 6381 5491</t>
  </si>
  <si>
    <t>CHEM PONT DE BRIQUES  3/14</t>
  </si>
  <si>
    <t>Elisabeth Gerin: inscription individuelle - droit garage : double ( AS)</t>
  </si>
  <si>
    <t>Annee 2024 tennis</t>
  </si>
  <si>
    <t>BE35 6511 9758 2437</t>
  </si>
  <si>
    <t>rue des heritages 18</t>
  </si>
  <si>
    <t>5336 COURRIERE</t>
  </si>
  <si>
    <t>BE85 0634 2143 3006</t>
  </si>
  <si>
    <t>PLACE DU VIERLY          4</t>
  </si>
  <si>
    <t>Dejaie Laurent, Noa, Zoe, Eve</t>
  </si>
  <si>
    <t>BE39 0636 7126 7519</t>
  </si>
  <si>
    <t>RUE GUYAUX              25</t>
  </si>
  <si>
    <t>5020  VEDRIN</t>
  </si>
  <si>
    <t>Complement familiale Yachting Godeau Sebastien, Timeo, Nelle et Noah</t>
  </si>
  <si>
    <t>BE42 7320 5906 3654</t>
  </si>
  <si>
    <t>CHAUSSEE DE DINANT   1234</t>
  </si>
  <si>
    <t>Famille constandt christophe, eliot, moreau france.tennis 2ad + 1 etudiant</t>
  </si>
  <si>
    <t>BE78 7326 1434 3386</t>
  </si>
  <si>
    <t>RUE DU CORSO FLEURI  4</t>
  </si>
  <si>
    <t>5100     JAMBES</t>
  </si>
  <si>
    <t>COTISATION 2024 AVIRON FABIENNE BLONDIAU</t>
  </si>
  <si>
    <t>BE26 3101 0313 4429</t>
  </si>
  <si>
    <t>RUE JAUNE VOIE 39</t>
  </si>
  <si>
    <r>
      <rPr>
        <sz val="11"/>
        <color theme="1"/>
        <rFont val="Calibri"/>
        <family val="2"/>
      </rPr>
      <t xml:space="preserve">Inscription tennis Gerald Derzelle </t>
    </r>
    <r>
      <rPr>
        <sz val="11"/>
        <color rgb="FFFF0000"/>
        <rFont val="Calibri"/>
        <family val="2"/>
      </rPr>
      <t>(175 ou 185 ???)</t>
    </r>
  </si>
  <si>
    <t>BE83 0013 7484 0715</t>
  </si>
  <si>
    <t>RUE BATY DES FOULONS 35</t>
  </si>
  <si>
    <t>5170     PROFONDEVILLE</t>
  </si>
  <si>
    <t>Dossin Louis interclubs tennis</t>
  </si>
  <si>
    <t>BE41 0634 7223 2310</t>
  </si>
  <si>
    <t>CHAUSSEE DE DINANT    1234</t>
  </si>
  <si>
    <r>
      <rPr>
        <sz val="11"/>
        <color theme="1"/>
        <rFont val="Calibri"/>
        <family val="2"/>
      </rPr>
      <t xml:space="preserve">GKCCBEBB </t>
    </r>
    <r>
      <rPr>
        <sz val="11"/>
        <color rgb="FFFF0000"/>
        <rFont val="Calibri"/>
        <family val="2"/>
      </rPr>
      <t>(?? Cotisation adulte tennis 2024 supposée ?)</t>
    </r>
  </si>
  <si>
    <t>BE45 0688 9044 6889</t>
  </si>
  <si>
    <t>Cotisation ete Laurent Eytan et Maxens</t>
  </si>
  <si>
    <t>BE06 3501 0220 8922</t>
  </si>
  <si>
    <t>RUE DES DECHANGES 15</t>
  </si>
  <si>
    <t>5170        PROFONDEVILLE</t>
  </si>
  <si>
    <t>Cotisation tennis 2024 Clément Cunin</t>
  </si>
  <si>
    <t>BE98 0013 9193 0293</t>
  </si>
  <si>
    <t>Rue Raymond Noel 77</t>
  </si>
  <si>
    <t>Mustapha maya cotisation tennis 2024</t>
  </si>
  <si>
    <t>BE69 1431 0166 3478</t>
  </si>
  <si>
    <t>Rue de Velaine 121 0001</t>
  </si>
  <si>
    <t>5300     ANDENNE</t>
  </si>
  <si>
    <r>
      <rPr>
        <sz val="11"/>
        <color theme="1"/>
        <rFont val="Calibri"/>
        <family val="2"/>
      </rPr>
      <t xml:space="preserve">Cotisation Tennis 2024 Jeremy Duchesne </t>
    </r>
    <r>
      <rPr>
        <sz val="11"/>
        <color rgb="FFFF0000"/>
        <rFont val="Calibri"/>
        <family val="2"/>
      </rPr>
      <t>(?? quid effectif ?)</t>
    </r>
  </si>
  <si>
    <t>BE11 7320 0842 9048</t>
  </si>
  <si>
    <t>VIGNOBLES            4</t>
  </si>
  <si>
    <t>Cotisation Féline Massart</t>
  </si>
  <si>
    <t>BE93 0631 5017 8667</t>
  </si>
  <si>
    <t>RUE ROGER DOSIMONT      29</t>
  </si>
  <si>
    <t>DESMET Pascaline Cotisation jeune Tennis club + interclub</t>
  </si>
  <si>
    <t>BE74 7506 4567 5107</t>
  </si>
  <si>
    <t>Dom. de l Espinette 48</t>
  </si>
  <si>
    <t>Raphael Delahaut -cotisation tennis 2024</t>
  </si>
  <si>
    <t>BE67 0001 3374 2687</t>
  </si>
  <si>
    <t>Rue Bajart Biname 2</t>
  </si>
  <si>
    <t>Detraux Lucas cotisation tennis 2024</t>
  </si>
  <si>
    <t>BE88 7326 0613 2641</t>
  </si>
  <si>
    <t>JAUNE VOIE           24</t>
  </si>
  <si>
    <t>5100    WEPION</t>
  </si>
  <si>
    <t>COTISATION TENNIS + MEMBRE EFFECTIF</t>
  </si>
  <si>
    <t>BE42 7320 0033 0154</t>
  </si>
  <si>
    <t>RUE DES LAIDMONTS    1</t>
  </si>
  <si>
    <t>5537     SOSOYE</t>
  </si>
  <si>
    <t>cotisation sympathisant Yachting BERNIER Sophie et Tennis HIERNAUX Sebastien</t>
  </si>
  <si>
    <t>BE35 7326 0620 9837</t>
  </si>
  <si>
    <t>AVENUE DES AUBEPINES 7</t>
  </si>
  <si>
    <t>5170    PROFONDEVILLE</t>
  </si>
  <si>
    <t>COTISATION TENNIS 2024 DOMINIQUE BEGUIN</t>
  </si>
  <si>
    <t>BE27 3601 0685 2273</t>
  </si>
  <si>
    <t>CHEMIN DES COTEAUX(WP) 4A</t>
  </si>
  <si>
    <t>BE58 0630 0303 0879</t>
  </si>
  <si>
    <t>IMPASSE DES EAUX      10 A</t>
  </si>
  <si>
    <t>SCHUBERT JACQ UES  TENNIS 202</t>
  </si>
  <si>
    <t>BE71 1931 2337 9169</t>
  </si>
  <si>
    <t>RUE SAINT-MARTIN     41</t>
  </si>
  <si>
    <t>OUBLI SALLE DE SPORT</t>
  </si>
  <si>
    <t>BE89 1983 5567 7185</t>
  </si>
  <si>
    <t>ALLEE DE LA FRAGNE   12</t>
  </si>
  <si>
    <t>1400     NIVELLES</t>
  </si>
  <si>
    <r>
      <rPr>
        <sz val="11"/>
        <color theme="1"/>
        <rFont val="Calibri"/>
        <family val="2"/>
      </rPr>
      <t xml:space="preserve">Cotisation aviron, Pierre Henin membre effectif + salle, </t>
    </r>
    <r>
      <rPr>
        <b/>
        <sz val="11"/>
        <color theme="1"/>
        <rFont val="Calibri"/>
        <family val="2"/>
      </rPr>
      <t>Christine Frederickx sympathisant</t>
    </r>
  </si>
  <si>
    <t>BE86 7320 3225 2450</t>
  </si>
  <si>
    <t>cotisation 2024 Yachting</t>
  </si>
  <si>
    <t>BE57 0635 9882 9535</t>
  </si>
  <si>
    <t>CHEMIN DE POTISSEAU    8/1</t>
  </si>
  <si>
    <t>Cotisation 2024 Valentin Vandorpe  Aviron (265?) + Yachting (55?) + membre effectif (10?)</t>
  </si>
  <si>
    <t>BE12 0634 1008 2992</t>
  </si>
  <si>
    <t>AVENUE DE LA PAIRELLE   44</t>
  </si>
  <si>
    <t>Hazee felicien interclubs tennis</t>
  </si>
  <si>
    <t>BE59 3631 3052 1826</t>
  </si>
  <si>
    <t>CHEMIN DE LA CARACOLE 40</t>
  </si>
  <si>
    <t>Facture 2024-01 - Collard François ??</t>
  </si>
  <si>
    <t>BE75 6114 3210 4051</t>
  </si>
  <si>
    <t>EN CLIVAU 9</t>
  </si>
  <si>
    <t>5020    MALONNE</t>
  </si>
  <si>
    <t>Cotisation tennis Hanon Marius U11-U13</t>
  </si>
  <si>
    <t>BE05 1030 2191 3075</t>
  </si>
  <si>
    <t>Rue des Dominicaines(SS),42</t>
  </si>
  <si>
    <t>5002 Namur</t>
  </si>
  <si>
    <t>Gerald Cremer indiv aviron 230 + acces salle de sport 30 . 260 ?</t>
  </si>
  <si>
    <t>BE62 0013 4660 8661</t>
  </si>
  <si>
    <t>R d/la Haie-Lorrain 25</t>
  </si>
  <si>
    <t>cotisation adulte: balle sandrine+ 2 cotisations jeunes avec interclub: callebaut cyril et romain</t>
  </si>
  <si>
    <t>BE60 2100 6684 4570</t>
  </si>
  <si>
    <t>Rue du Belvedere 40</t>
  </si>
  <si>
    <t>cotisation Gysels Bufkens Gaspard</t>
  </si>
  <si>
    <t>BE69 2500 3534 6178</t>
  </si>
  <si>
    <t>Allee des Ramiers 21</t>
  </si>
  <si>
    <t>Annick Winand Cotisation 2024 : Tennis 175 + Salle de sport 30</t>
  </si>
  <si>
    <t>BE88 3601 0253 2541</t>
  </si>
  <si>
    <t>RUE DU CHATEAU-DE-CORROY 4</t>
  </si>
  <si>
    <t>5032        CORROY-LE-CHAT</t>
  </si>
  <si>
    <t>Mike Polya cotis 24 aviron 230, bateau 150, salle 30, membre effectif 10</t>
  </si>
  <si>
    <t>cotisation  membres fam NITA       Toma,Teodor et Ana Medeea</t>
  </si>
  <si>
    <t>BE79 7320 3953 5433</t>
  </si>
  <si>
    <t>RUE SOUS LE BOIS     1</t>
  </si>
  <si>
    <t>5530     MONT</t>
  </si>
  <si>
    <t>INSCRIPTION ETE : ERWAN GONZALEZ - JAVIER GONZALEZ</t>
  </si>
  <si>
    <t>BE13 0016 5107 9739</t>
  </si>
  <si>
    <t>Av. General Gracia 22 00-C</t>
  </si>
  <si>
    <t>Bourguet Eric / Beraud Sylvie+ ( tennis ) fitness+ effectif</t>
  </si>
  <si>
    <t>BE44 0010 8124 4145</t>
  </si>
  <si>
    <t>Ch. Fosse aux Chats 27</t>
  </si>
  <si>
    <t>Mercier Serge Tennis ete 202</t>
  </si>
  <si>
    <t>BE50 3601 0610 9518</t>
  </si>
  <si>
    <t>SART DES BRUAUX 14</t>
  </si>
  <si>
    <t>Cotisation Matisse Mine Tennis + salle de sport</t>
  </si>
  <si>
    <t>BE60 3770 6946 5070</t>
  </si>
  <si>
    <t>ROUTE DES CRETES 107</t>
  </si>
  <si>
    <t>Gogots Yana et Alexander Cotisation ete 2024</t>
  </si>
  <si>
    <t>BE17 0639 0822 9021</t>
  </si>
  <si>
    <t>Cotisations aviron Isabelle Galasse (1er membre adulte ) + Baptiste Falmagne (etudiant 22 ans)</t>
  </si>
  <si>
    <t>BE27 0633 7940 9673</t>
  </si>
  <si>
    <t>RUE DES FAUCONS       64/4</t>
  </si>
  <si>
    <t>5004  BOUGE</t>
  </si>
  <si>
    <t>Cotisation tennis ete compere julie</t>
  </si>
  <si>
    <t>BE60 0632 0500 3370</t>
  </si>
  <si>
    <t>RUE DES MILLEPERTUIS     9</t>
  </si>
  <si>
    <t>5001  BELGRADE</t>
  </si>
  <si>
    <t>Cotisation 2024 //interclub Nat 60</t>
  </si>
  <si>
    <t>cotisation aviron.  Guillaume Francoise</t>
  </si>
  <si>
    <t>BE79 7509 4473 8433</t>
  </si>
  <si>
    <t>Route des Six Freres 29</t>
  </si>
  <si>
    <t>5310 LEUZE</t>
  </si>
  <si>
    <t>cotisation aviron 2024</t>
  </si>
  <si>
    <t>Aviron 2024</t>
  </si>
  <si>
    <t>LU24 0141 4346 8710 0000</t>
  </si>
  <si>
    <t>RUE DES CHAMPS 12AL-7443 LINTGEN</t>
  </si>
  <si>
    <t xml:space="preserve"> LUXEMBOURG</t>
  </si>
  <si>
    <t>COTISATION CLUB + AVIRON MICHELE SPRIET</t>
  </si>
  <si>
    <t>BE40 0010 8486 4063</t>
  </si>
  <si>
    <t>Rue du Grand Babin 131</t>
  </si>
  <si>
    <t>cotisation kathelyne hargot jean louis Noiset + 1 inscription a la salle muscu.</t>
  </si>
  <si>
    <t>BE23 0014 1908 0391</t>
  </si>
  <si>
    <t>Route de la Hesbaye 2962</t>
  </si>
  <si>
    <t>5310     EGHEZEE</t>
  </si>
  <si>
    <t>Capalao Nancy Aviron</t>
  </si>
  <si>
    <t>BE11 0634 5796 7448</t>
  </si>
  <si>
    <t>Forain Marie-France</t>
  </si>
  <si>
    <t>CHEMIN DES PECHEURS     27</t>
  </si>
  <si>
    <t>Cotis aviron + salle sport FORAIN MARIE-FRANCE</t>
  </si>
  <si>
    <t>Cotisation YA-VCR Pascal Eloir</t>
  </si>
  <si>
    <t>BE03 0011 6256 3184</t>
  </si>
  <si>
    <t>Rue de l'Eglise 17</t>
  </si>
  <si>
    <t>Cot. aviron 2024 + salle sport</t>
  </si>
  <si>
    <t>BE36 7320 3709 5881</t>
  </si>
  <si>
    <t>Cotisation section voile individuelle Hiernaux Martin</t>
  </si>
  <si>
    <t>BE53 6528 0075 1553</t>
  </si>
  <si>
    <t>M LOUIS TOUSSAINT</t>
  </si>
  <si>
    <t>RUE DES NOLETTES 80/1</t>
  </si>
  <si>
    <t>5100        DAVE</t>
  </si>
  <si>
    <t>Membre effectif Louis Toussaint</t>
  </si>
  <si>
    <t>BE20 6113 9626 3056</t>
  </si>
  <si>
    <t>ALLEE DES FAISANS 1</t>
  </si>
  <si>
    <r>
      <rPr>
        <sz val="11"/>
        <color theme="1"/>
        <rFont val="Calibri"/>
        <family val="2"/>
      </rPr>
      <t xml:space="preserve">louis </t>
    </r>
    <r>
      <rPr>
        <sz val="11"/>
        <color rgb="FFFF0000"/>
        <rFont val="Calibri"/>
        <family val="2"/>
      </rPr>
      <t>andré et son épouse</t>
    </r>
    <r>
      <rPr>
        <sz val="11"/>
        <color theme="1"/>
        <rFont val="Calibri"/>
        <family val="2"/>
      </rPr>
      <t xml:space="preserve"> malvaux</t>
    </r>
  </si>
  <si>
    <t>BE88 7506 9508 0641</t>
  </si>
  <si>
    <t>Rue Louis Bertulot 2</t>
  </si>
  <si>
    <t>5170 LESVE</t>
  </si>
  <si>
    <t>Lou Liegeois cotisation tennis 2024</t>
  </si>
  <si>
    <t>Charlie Liegeois cotisation tennis 2024</t>
  </si>
  <si>
    <t>BE83 8508 2006 8815</t>
  </si>
  <si>
    <t>Rue Saint-Martin,69/0002</t>
  </si>
  <si>
    <t>5000 Namur</t>
  </si>
  <si>
    <t>coti 2024 - damien van den driessche - aviron individuelle adulte + salle</t>
  </si>
  <si>
    <t>BE84 2710 2025 6359</t>
  </si>
  <si>
    <t>CHEMIN DE POTISSEAU 168</t>
  </si>
  <si>
    <t>Cotisation Tennis ete 2024</t>
  </si>
  <si>
    <t>BE28 2500 3638 7920</t>
  </si>
  <si>
    <t>Rue Alphonse Jaumain 1</t>
  </si>
  <si>
    <t>Cotisation tennis ete 2024 Olivier DOSSOGNE</t>
  </si>
  <si>
    <r>
      <rPr>
        <sz val="11"/>
        <color theme="1"/>
        <rFont val="Calibri"/>
        <family val="2"/>
      </rPr>
      <t xml:space="preserve">cotisation Cuvelier Dominique . Bosteels Roxane </t>
    </r>
    <r>
      <rPr>
        <sz val="11"/>
        <color rgb="FFFF0000"/>
        <rFont val="Calibri"/>
        <family val="2"/>
      </rPr>
      <t>Yachting ???</t>
    </r>
  </si>
  <si>
    <t>BE84 0639 2128 9059</t>
  </si>
  <si>
    <t>PL JOSEPHINE-CHARL.   16/4</t>
  </si>
  <si>
    <t>Cotisation tennis + ME+sympathisant Hock josiane</t>
  </si>
  <si>
    <t>BE69 0635 2405 6578</t>
  </si>
  <si>
    <t>RUE DES NOLETTES        19</t>
  </si>
  <si>
    <t>Augustin et Eliot Thiry cotisation tennis 2024</t>
  </si>
  <si>
    <t>BE54 2100 6697 3397</t>
  </si>
  <si>
    <t>RUE DE BRIMEZ 12</t>
  </si>
  <si>
    <t>Laure Abouhamad -Cotisation tennis jeune et salle de sport.</t>
  </si>
  <si>
    <t>Abonnement tennis été 2024</t>
  </si>
  <si>
    <t>BE17 2500 0907 2821</t>
  </si>
  <si>
    <t>CHEMIN DU GRAND RY 67</t>
  </si>
  <si>
    <t>Cotisations Ray P/E/G   salle sport</t>
  </si>
  <si>
    <t>LU54 0141 7380 2490 0000</t>
  </si>
  <si>
    <t>RUE DES ROMAINS 37-39L-8041 STRASSEN</t>
  </si>
  <si>
    <t>GRAND DUCHE LUXEMBOURG</t>
  </si>
  <si>
    <t>TENNIS DEKEUKELAERE STEPHANE + ACCES AU BAR DE FACON ILLIMITE</t>
  </si>
  <si>
    <t>Louis Toussaint cotisation sympathisant aviron + salle de sport</t>
  </si>
  <si>
    <t>BE35 0639 3033 6937</t>
  </si>
  <si>
    <t>CHAUSSEE DE DINANT    1241</t>
  </si>
  <si>
    <t>Cotisation adulte individuelle Pascale Renquin+ tennis</t>
  </si>
  <si>
    <t>Cotisation 2e section YJ-JUR Nathan Houart</t>
  </si>
  <si>
    <t>Cotisation YA-VCR Charlie Matthieu</t>
  </si>
  <si>
    <t>Cotisation YA-VCR Celestine Mouton</t>
  </si>
  <si>
    <t>Cotisation YA-VCR Florent Flahaux</t>
  </si>
  <si>
    <t>Cotisation YA-VCR Tiphanie Van Poele</t>
  </si>
  <si>
    <t>Cotisation YA-VCR Aimee Depireux</t>
  </si>
  <si>
    <t>Cotisation YA-VCR Lauran Baudelet</t>
  </si>
  <si>
    <t>Cotisation YJ-VCR La Versa Giuseppe</t>
  </si>
  <si>
    <t>Cotisation YA-VCR La Versa Joseph</t>
  </si>
  <si>
    <t>Cotisation YA-VCR Taha Hatib</t>
  </si>
  <si>
    <t>Cotisation YA-VCR Laurence Lenoir</t>
  </si>
  <si>
    <t>Cotisation YJ-VCR Timeo Godeau</t>
  </si>
  <si>
    <t>Cotisation YA-VCR Patrick Dassy</t>
  </si>
  <si>
    <t>BE18 9796 3891 5965</t>
  </si>
  <si>
    <t>RUE DE LA VICTOIRE 191/7</t>
  </si>
  <si>
    <t>1060 SAINT-GILLES</t>
  </si>
  <si>
    <t>Salle de sport</t>
  </si>
  <si>
    <t>BE62 0013 5020 7361</t>
  </si>
  <si>
    <t>R.Ferme d'en Haut 47</t>
  </si>
  <si>
    <t>Pirlot Celia - Cotisation Interclubs</t>
  </si>
  <si>
    <t>BE17 0018 7625 3721</t>
  </si>
  <si>
    <t>RUE DU CATO 2</t>
  </si>
  <si>
    <t>Cotisation tennis ete 2024 Geretti veronique</t>
  </si>
  <si>
    <t>Cotisation membre effectif Pierre Peret</t>
  </si>
  <si>
    <t>Cotisation membre effectif Louis Kervyn</t>
  </si>
  <si>
    <t>Cotisation membre effectif Antoine Hiernaux</t>
  </si>
  <si>
    <t>Cotisation membre effectif David-Pierre Giard</t>
  </si>
  <si>
    <t>Cotisation membre effectif Philippe Bodart</t>
  </si>
  <si>
    <t>BE42 0631 6038 1754</t>
  </si>
  <si>
    <t>RUE DE LAMICHT           6</t>
  </si>
  <si>
    <t>6700  ARLON</t>
  </si>
  <si>
    <t>Cotisation 2024 tennis</t>
  </si>
  <si>
    <t>Bosschaert Victor cotisation tennis 2024 famille 2Eme enfant</t>
  </si>
  <si>
    <t>Bosschaert Emile cotisation tennis 2024 famille 1er enfant Etudiant moins de 22 ans</t>
  </si>
  <si>
    <t>BE47 0632 0336 5080</t>
  </si>
  <si>
    <t>RUE DE LA GARE           4</t>
  </si>
  <si>
    <t>5170  LUSTIN</t>
  </si>
  <si>
    <t>Cotisation+ vestiaire+ garage Anouck Houba</t>
  </si>
  <si>
    <t>BE62 0636 3586 6761</t>
  </si>
  <si>
    <t>CHEMIN DE POTISSEAU      4</t>
  </si>
  <si>
    <t>Cotisation tennis individuelle adulte, plus Membre Effectif</t>
  </si>
  <si>
    <t>BE59 0631 5574 2326</t>
  </si>
  <si>
    <t>RUE DE LA HULLE         26</t>
  </si>
  <si>
    <t>Cotisation famille 2024  Pierre Moriconi + Christine Kocklenberg</t>
  </si>
  <si>
    <t>BE86 3630 1506 5150</t>
  </si>
  <si>
    <t>CH DE DINANT 967</t>
  </si>
  <si>
    <t>Cotisation croisieres individuelle 2024</t>
  </si>
  <si>
    <t>BE21 3601 0039 4703</t>
  </si>
  <si>
    <t>TIENNE AUX PIERRES 134</t>
  </si>
  <si>
    <t>Cotisation Tennis de wasseige Quentin + Anna + Olivia</t>
  </si>
  <si>
    <t>BE63 0638 8831 3608</t>
  </si>
  <si>
    <t>RUE CHERAVE              1</t>
  </si>
  <si>
    <t>4500  HUY</t>
  </si>
  <si>
    <t>Cotisation croisiere Caroline Van Hulle</t>
  </si>
  <si>
    <t>Cotisation croisiere Michel Borlee</t>
  </si>
  <si>
    <t>BE89 0688 9219 2485</t>
  </si>
  <si>
    <t>FONDS DES CHENES       273</t>
  </si>
  <si>
    <t>Burton ian cotisation tennis 2024</t>
  </si>
  <si>
    <t>BE69 3770 3856 1678</t>
  </si>
  <si>
    <t>RUE DES CAMPS(WP) 9</t>
  </si>
  <si>
    <t>Cotisation Tennis 2024 Sprockeels Thomas</t>
  </si>
  <si>
    <t>BE23 7925 1609 2491</t>
  </si>
  <si>
    <t>RUE SAINT-ROCH           8</t>
  </si>
  <si>
    <t>Location salle mars 2024  - Taichi</t>
  </si>
  <si>
    <t>BE06 2500 0684 1922</t>
  </si>
  <si>
    <t>RUE DU RIVAGE 109</t>
  </si>
  <si>
    <t>Cotisation aviron individuelle adulte 2024</t>
  </si>
  <si>
    <t>Cotisation adulte individuelle + tennis</t>
  </si>
  <si>
    <t>BE32 2500 0858 5902</t>
  </si>
  <si>
    <t>FOULON GUY</t>
  </si>
  <si>
    <t>RUE MADAME MOUTOT       15</t>
  </si>
  <si>
    <t>Coti 2024 GFoulon Tennis 175 + salle 30 + Meff 10</t>
  </si>
  <si>
    <t>BE90 0018 0465 9132</t>
  </si>
  <si>
    <t>5501     DINANT</t>
  </si>
  <si>
    <t>Cotisation tennis ete 2024 - Audrey Bourguet</t>
  </si>
  <si>
    <t>Cotis. 2024 Tennis 175 + sall sport 30 + effectif 10</t>
  </si>
  <si>
    <t>BE66 3401 5291 1343</t>
  </si>
  <si>
    <t>RUE TANTACHAUX(LU) 8</t>
  </si>
  <si>
    <t>WILLEM VICTORIA et WILLEM SARA</t>
  </si>
  <si>
    <t>BE41 3401 8203 7110</t>
  </si>
  <si>
    <t>TAILLE AUX JONCS 1</t>
  </si>
  <si>
    <t>Nicolas KNAPEN cotisation tennis 2024</t>
  </si>
  <si>
    <t>BE43 1030 4326 5001</t>
  </si>
  <si>
    <t>Chaussee de Dinant,1171</t>
  </si>
  <si>
    <t>coti indiv adulte ete 2024</t>
  </si>
  <si>
    <t>BE12 3770 9660 7892</t>
  </si>
  <si>
    <t>ROUTE DES CRETES 112</t>
  </si>
  <si>
    <t>Bonne Benoit coti tennis 2024</t>
  </si>
  <si>
    <t>BE04 7506 2415 3231</t>
  </si>
  <si>
    <t>Sart des Bruaux 8</t>
  </si>
  <si>
    <t>Cavrenne Charlotte Cotisation Tennis Wepion 2024</t>
  </si>
  <si>
    <t>BE14 6301 8032 5483</t>
  </si>
  <si>
    <t>RUE FERME D EN HAUT 12</t>
  </si>
  <si>
    <t>cotisation 2024 - individuelle adulte tennis</t>
  </si>
  <si>
    <t>BE04 1325 4066 7331</t>
  </si>
  <si>
    <t>QUARTIER-LES-TRYS, 4</t>
  </si>
  <si>
    <t>5530 GODINNE</t>
  </si>
  <si>
    <t>canseliet individuel tennis et voile</t>
  </si>
  <si>
    <t>BE31 0634 7577 7355</t>
  </si>
  <si>
    <t>RUE DES FONDS           50</t>
  </si>
  <si>
    <t>Etienne Maxime - cotisation tennis 2024</t>
  </si>
  <si>
    <t>BE96 0639 0775 2105</t>
  </si>
  <si>
    <t>RUE DES FONDS           77</t>
  </si>
  <si>
    <t>Cotisation adulte tennis</t>
  </si>
  <si>
    <t>Cotisation individuelle adulte tennis.</t>
  </si>
  <si>
    <t>BE74 7320 2725 2607</t>
  </si>
  <si>
    <t>R. JARDINS D'ANNEVOIE8</t>
  </si>
  <si>
    <t>5537     ANNEVOIE-ROUILLON</t>
  </si>
  <si>
    <t>cotisation tennis individuelle AmElie Monnoye</t>
  </si>
  <si>
    <t>BE86 9733 5551 6350</t>
  </si>
  <si>
    <t>RUELLE COIN DERRET 3</t>
  </si>
  <si>
    <t>cotisation ete alsteens catherine -Lizin Jacques - Naveau Charlotte -Naveau Lea -Lizin Nina</t>
  </si>
  <si>
    <t>BE58 0633 9793 7279</t>
  </si>
  <si>
    <t>RUE JOSEPH MISSON       80</t>
  </si>
  <si>
    <t>Cotisation saison ete Florence Gautier</t>
  </si>
  <si>
    <t>BE54 7320 2711 6197</t>
  </si>
  <si>
    <t>CHEMIN D'HAUTEBISE   15</t>
  </si>
  <si>
    <t>Adrien Vandresse cotisation tennis 2024</t>
  </si>
  <si>
    <t>BE68 7326 6448 7134</t>
  </si>
  <si>
    <t>CLOS DES VENDANGES   7</t>
  </si>
  <si>
    <t>Jean Marc de Mahieu cotisation tennis ete</t>
  </si>
  <si>
    <t>BE25 7320 4780 4782</t>
  </si>
  <si>
    <t>CHEMIN DES VIGNERONS 18</t>
  </si>
  <si>
    <t>Thibault Lostrie - Cotisations 2024 Tennis</t>
  </si>
  <si>
    <t>BE16 2500 0548 9174</t>
  </si>
  <si>
    <t>Rue des Six-Bras 25</t>
  </si>
  <si>
    <t>Cotisation et tennis 2024.</t>
  </si>
  <si>
    <t>BE81 7320 4540 3024</t>
  </si>
  <si>
    <t>RUE DES PRUNIERS     6</t>
  </si>
  <si>
    <t>Sponsoring</t>
  </si>
  <si>
    <t>BE40 3501 0443 4363</t>
  </si>
  <si>
    <t>RUE DES GRANDS TERRAINS 5</t>
  </si>
  <si>
    <t>cotisation interclubs Leandre BRAKEL</t>
  </si>
  <si>
    <t>BE37 7509 3739 5028</t>
  </si>
  <si>
    <t>Mouchon Sarah</t>
  </si>
  <si>
    <t>Sart des Bruaux 35</t>
  </si>
  <si>
    <t>Clement Beaurain cotisation 2024 tennis interclubs</t>
  </si>
  <si>
    <t>BE28 0634 8195 2720</t>
  </si>
  <si>
    <t>CHEMIN DES MATINES      20</t>
  </si>
  <si>
    <t>55 cotisation Elsa Devresse interclub + 55 cotisation Louise Devresse Interclub</t>
  </si>
  <si>
    <t>BE61 7506 8473 8017</t>
  </si>
  <si>
    <t>Rue de Branchon 21</t>
  </si>
  <si>
    <t>5380 FORVILLE</t>
  </si>
  <si>
    <t>Cotisation ete tennis 2024 Bastien Emmerechts</t>
  </si>
  <si>
    <t>BE53 0017 1940 7953</t>
  </si>
  <si>
    <t>RUE DE FERNELMONT 239</t>
  </si>
  <si>
    <t>5020 NAMUR</t>
  </si>
  <si>
    <t>Cotisation 2024 Alexandre Lecomte 265 euros   cotisation 2024 Cinthia Alessio-Lecomte 110 euros</t>
  </si>
  <si>
    <t>BE98 0014 4725 9093</t>
  </si>
  <si>
    <t>Rue de la Chaine 46</t>
  </si>
  <si>
    <t>4000 LIEGE</t>
  </si>
  <si>
    <t>Familiale - aviron Damien Alice Theo et Olivia Lamberts et Claire Lagae</t>
  </si>
  <si>
    <t>BE47 0016 9596 5780</t>
  </si>
  <si>
    <t>RUE DU PLATEAU 1</t>
  </si>
  <si>
    <t>cotisation tennis 2024 longfils david (adulte), longfils Maxence (2e adulte) longfils emilien (etudiant)</t>
  </si>
  <si>
    <t>BE05 1096 5621 8375</t>
  </si>
  <si>
    <t>ROUTE DE NAMECHE 69</t>
  </si>
  <si>
    <t>Yachting GIARD 2024</t>
  </si>
  <si>
    <t>BE60 0635 6469 8770</t>
  </si>
  <si>
    <t>RUE ARM. DE WASSEIGE    14</t>
  </si>
  <si>
    <t>Cotisation Interclubs 2024 - Rosalie Robert - Tarif etudiant</t>
  </si>
  <si>
    <t>BE83 7320 0602 9815</t>
  </si>
  <si>
    <t>ZEEDIJK-KNOKKE       696  B081</t>
  </si>
  <si>
    <t>8300     KNOKKE</t>
  </si>
  <si>
    <t>Cotisation aviron</t>
  </si>
  <si>
    <t>BE73 0639 0664 2160</t>
  </si>
  <si>
    <t>RUE DU CHEPSON           1</t>
  </si>
  <si>
    <t>5020  MALONNE</t>
  </si>
  <si>
    <t>Devos Magali cotisation + salle</t>
  </si>
  <si>
    <t>BE70 0639 7711 8825</t>
  </si>
  <si>
    <t>AVENUE GEORGES HENRI   458</t>
  </si>
  <si>
    <t>1200  BRUXELLES</t>
  </si>
  <si>
    <t>Cotisation 2024 yachting + parking bateau ext.</t>
  </si>
  <si>
    <t>Cotisation 2023 yachting + parking bateau ext.</t>
  </si>
  <si>
    <t>CLOS DES CEPAGES 3</t>
  </si>
  <si>
    <t>Callens Gregory - Appelmans Jessica : tennis + salle sport</t>
  </si>
  <si>
    <t>BE29 0630 0045 8864</t>
  </si>
  <si>
    <t>RUE DE LA GARE 52</t>
  </si>
  <si>
    <t>5522 FALAEN</t>
  </si>
  <si>
    <t>Cotisation ete 2024. GROMADZIK Fredy (205?) et GROMADZIK Bastien (65?)</t>
  </si>
  <si>
    <t>BE59 3100 8188 1426</t>
  </si>
  <si>
    <t>RUE DE DAVE 87 B20</t>
  </si>
  <si>
    <t>5100 JAMBES</t>
  </si>
  <si>
    <t>cotisations Yachting adulte complete 2024</t>
  </si>
  <si>
    <t>BE22 2710 4339 9347</t>
  </si>
  <si>
    <t>Avenue de Luxembourg 156</t>
  </si>
  <si>
    <t>Cotisation Christiane Frapier de Wasseige Sympathisant Yachting</t>
  </si>
  <si>
    <t>Cotisation R ginald de Wasseige Yachting adulte croisi-res</t>
  </si>
  <si>
    <t>BE94 3771 0462 1914</t>
  </si>
  <si>
    <t>RUE DU BUSSON 30</t>
  </si>
  <si>
    <t>5580 BUISSONVILLE</t>
  </si>
  <si>
    <t>Cotisation Famille Kervyn Section Yachting</t>
  </si>
  <si>
    <t>Cotisation YA-VCR - Eric Buchler</t>
  </si>
  <si>
    <t>BE41 3770 9399 0310</t>
  </si>
  <si>
    <t>RUE DU PETIT-BABIN(ML) 133</t>
  </si>
  <si>
    <t>5020 MALONNE</t>
  </si>
  <si>
    <t>Cotisation tennis 2024 - Brunin Maxime</t>
  </si>
  <si>
    <t>BE77 1430 9674 1942</t>
  </si>
  <si>
    <t>Ch e de Dinant 90</t>
  </si>
  <si>
    <t>CRUCIFIX Benjamin - Cotisation2024 Yachting</t>
  </si>
  <si>
    <t>BE27 0635 9932 8073</t>
  </si>
  <si>
    <t>CHAUSSEE DE DINANT 1103</t>
  </si>
  <si>
    <t>Harvengt Steven cotisation 265? + salle de sport 30? 2024</t>
  </si>
  <si>
    <t>BE34 0633 8139 0190</t>
  </si>
  <si>
    <t>RUE DU HAM 136/9</t>
  </si>
  <si>
    <t>1180 UCCLE</t>
  </si>
  <si>
    <t>S.D.Bens nouv membre M60 suivant indication Eric Bourguet.(carte federation incluse) Merci</t>
  </si>
  <si>
    <t>BE72 0014 1546 4416</t>
  </si>
  <si>
    <t>TROU RENARD 34</t>
  </si>
  <si>
    <t>5340 GESVES</t>
  </si>
  <si>
    <t>BE85 6301 8853 3606</t>
  </si>
  <si>
    <t>RUE PEPIN 21</t>
  </si>
  <si>
    <t>cotisation tennis, membre effectif et salle</t>
  </si>
  <si>
    <t>BE66 0639 4245 2843</t>
  </si>
  <si>
    <t>RUE MADAME MOUTOT 15</t>
  </si>
  <si>
    <t>coti 2024 tennis poncin JF 205 foulon isa 65 poncin remi 50 francois 50 clemie 0 alix 0 + salle de sport 150 ( 30 x 5 : tous sauf isa )</t>
  </si>
  <si>
    <t>BE31 3100 6102 9355</t>
  </si>
  <si>
    <t>CH DE DINANT 135</t>
  </si>
  <si>
    <t>5170 RIVIERE</t>
  </si>
  <si>
    <t>Citisation tennis anne daube</t>
  </si>
  <si>
    <t>Cotisation A Vandeveire 2024 Aviron</t>
  </si>
  <si>
    <t>BE05 0634 5187 8575</t>
  </si>
  <si>
    <t>ALLEE MOULIN A VENT     57</t>
  </si>
  <si>
    <t>Indiv adulte Aviron/Casier/Bateau "Pelican"</t>
  </si>
  <si>
    <t>BE19 0013 5354 8912</t>
  </si>
  <si>
    <t>RUE DE LA CROIX 19</t>
  </si>
  <si>
    <t>5150     FLOREFFE</t>
  </si>
  <si>
    <t>Degrez Thibaut - cotisation tennis</t>
  </si>
  <si>
    <t>BE71 0639 8302 0869</t>
  </si>
  <si>
    <t>RUE DES ANEMONES         9</t>
  </si>
  <si>
    <t>5030  GEMBLOUX</t>
  </si>
  <si>
    <t>Cotisation tennis Decroix/Focroulle 1er membre adulte (205?) et 2eme membre adulte (65?) = 270?</t>
  </si>
  <si>
    <t>BE05 0631 0800 3875</t>
  </si>
  <si>
    <t>SUR LES ROCHES           6</t>
  </si>
  <si>
    <t>5530  YVOIR</t>
  </si>
  <si>
    <t>Cotisation tennis et effectif Patrick Van Londersele</t>
  </si>
  <si>
    <t>BE91 2600 2402 7676</t>
  </si>
  <si>
    <t>5101     NAMUR</t>
  </si>
  <si>
    <t>Cotisation tennis GREGOIRE Pascaline ete 2024</t>
  </si>
  <si>
    <t>BE60 0011 3122 1070</t>
  </si>
  <si>
    <t>TIENNE AUX CLOCHERS 109</t>
  </si>
  <si>
    <t>cot tennis 2024 Sonnet Isabelle</t>
  </si>
  <si>
    <t>BE68 0635 9391 1534</t>
  </si>
  <si>
    <t>CHEMIN DU GRAND RY      67</t>
  </si>
  <si>
    <t>Ray Elliot 2024</t>
  </si>
  <si>
    <t>BE40 2500 2895 2363</t>
  </si>
  <si>
    <t>CLOS DES VENDANGES 13</t>
  </si>
  <si>
    <t>COTSATION 2024 ++</t>
  </si>
  <si>
    <t>BE05 3401 8016 1875</t>
  </si>
  <si>
    <t>CHEMIN DU GRAND RY 57</t>
  </si>
  <si>
    <t>COTISATION TENNIS DUCENNE CHRISTOPHE</t>
  </si>
  <si>
    <t>BE11 0001 3041 1648</t>
  </si>
  <si>
    <t>Rue de la Croix-Rouge 50</t>
  </si>
  <si>
    <t>5032 GEMBLOUX</t>
  </si>
  <si>
    <t>COTISATION AVIRON 2024 - DEBOUCHE CHRISTOPHE</t>
  </si>
  <si>
    <t>Cotisation Yachting (165,-) Membre effectif (10,-) A. Jasienski</t>
  </si>
  <si>
    <t>BE43 0013 5207 3401</t>
  </si>
  <si>
    <t>RUE MARCEL LECOMTE 129</t>
  </si>
  <si>
    <t>Ecole de tennis jeunes sans participation aux interclubs- Thiry Basile</t>
  </si>
  <si>
    <t>BE22 3601 0684 9647</t>
  </si>
  <si>
    <t>AVENUE SART PARADIS 61</t>
  </si>
  <si>
    <t>Cotisation annuelle tennis 1 adulte (Thierry Constandt et un enfant Nicolas Constandt)</t>
  </si>
  <si>
    <t>BE73 0631 0598 4760</t>
  </si>
  <si>
    <t>RUE DES MURIERS         23</t>
  </si>
  <si>
    <t>Cotisation individuelle adulte tennis Clarinval Catherine 6032327</t>
  </si>
  <si>
    <t>BE51 2930 5331 1962</t>
  </si>
  <si>
    <t>Chee de Dinant 1024</t>
  </si>
  <si>
    <t>BIOT 2024 : TENNIS ADULTE</t>
  </si>
  <si>
    <t>LU72 0080 8656 8000 1003</t>
  </si>
  <si>
    <t xml:space="preserve">CHEMIN DES MARRONNIERS 67 B </t>
  </si>
  <si>
    <t>COTISATION TENNIS LOUIS CHARLIER</t>
  </si>
  <si>
    <t>BE59 2850 3175 7526</t>
  </si>
  <si>
    <t>Rte de St-Gerard 235</t>
  </si>
  <si>
    <t>cotisation ete : Delbauve Stephanie ( 205),Farcot Pierre-Vincent ( 65 ),Farcot Juliette et valentine (2x50)Farcot  Camille-Maxime( gratuit)</t>
  </si>
  <si>
    <t>BE77 2600 1028 9042</t>
  </si>
  <si>
    <t>Godefroid karin - cotisation individuelle tennis</t>
  </si>
  <si>
    <t>BE59 0010 6432 5426</t>
  </si>
  <si>
    <t>Av.de la Plante 41 0005</t>
  </si>
  <si>
    <t>sympathisant tennis</t>
  </si>
  <si>
    <t>BE63 0017 5388 6908</t>
  </si>
  <si>
    <t>Rte de St-Gerard 93</t>
  </si>
  <si>
    <t>Cotisation 2024 Tennis - Nicolas Vasbinder</t>
  </si>
  <si>
    <t>BE16 0014 9844 4074</t>
  </si>
  <si>
    <t>Jaune Voie 61</t>
  </si>
  <si>
    <t>Norah Tilmans - Cotisations Tennis ete 2024 avec participation aux interclubs</t>
  </si>
  <si>
    <t>BE89 0635 7269 3085</t>
  </si>
  <si>
    <t>CHEMIN DU BEAU VALLON   68</t>
  </si>
  <si>
    <t>Zaarour tennis (Zahi, Virginie, Henri et Louis)</t>
  </si>
  <si>
    <t>BE45 7326 6445 3889</t>
  </si>
  <si>
    <t>TIENNE AUX PIERRES   107</t>
  </si>
  <si>
    <t>Abbruzzese Jules cotisation</t>
  </si>
  <si>
    <t>BE08 9793 7688 4613</t>
  </si>
  <si>
    <t>RUE DU NOLY 9</t>
  </si>
  <si>
    <t>5081 LA BRUYERE</t>
  </si>
  <si>
    <t>Affiliation Chantal Darville . Bernard Hiernaux</t>
  </si>
  <si>
    <t>BE07 7320 1735 4866</t>
  </si>
  <si>
    <t>RUE ALFRED JUNNE     29</t>
  </si>
  <si>
    <t>5020     SUARLEE</t>
  </si>
  <si>
    <t>Cotisation 2024 aviron salle de sport - Durant Sabrina Mercier Gaston + vestiaire personnel Sabrina</t>
  </si>
  <si>
    <t>BE07 0636 6100 9666</t>
  </si>
  <si>
    <t>AVENUE DE LA LAVANDE    28</t>
  </si>
  <si>
    <t>Cotisation 2024 Voile Croisieres QUEWET Michel</t>
  </si>
  <si>
    <t>BE37 0631 5082 4628</t>
  </si>
  <si>
    <t>TRY SAINT-PIERRE        13</t>
  </si>
  <si>
    <t>Cotisation 2024 -Madeleine Lange</t>
  </si>
  <si>
    <t>BE62 6302 5002 7461</t>
  </si>
  <si>
    <t>ROUTE DES CRETES 92</t>
  </si>
  <si>
    <t>cot fam Eric d'Ursel - Isabelle Latteur Voile + 2 effectifs</t>
  </si>
  <si>
    <t>BE90 2500 3856 1932</t>
  </si>
  <si>
    <t>RUE DU RIVAGE 4</t>
  </si>
  <si>
    <t>Famille aviron (Serge, Stephanie Leonard), complement tennis pour deux, salle sport Serge, garage bateau</t>
  </si>
  <si>
    <t>BE26 0635 4740 9229</t>
  </si>
  <si>
    <t>RUE DU SURTIA           34</t>
  </si>
  <si>
    <t>5081  SAINT-DENIS-BOVESSE</t>
  </si>
  <si>
    <t>Lengele Clementine TENNIS (18/12/2007) Lengele Simon YACHTING ( 20/12/2011)</t>
  </si>
  <si>
    <t>BE59 7320 2041 6026</t>
  </si>
  <si>
    <t>Cotisation salle sacrE Geraldine</t>
  </si>
  <si>
    <t>BE19 0016 2155 0212</t>
  </si>
  <si>
    <t>Rue Renee Prinz 43</t>
  </si>
  <si>
    <t>90e - Cotisation Croisieres - Guillaume D'Harveng</t>
  </si>
  <si>
    <t>BE13 0016 1463 6839</t>
  </si>
  <si>
    <t>AVENUE SCHLOGEL 43</t>
  </si>
  <si>
    <t>5590     CINEY</t>
  </si>
  <si>
    <t>Cotisation croisieres 2024 Tanguy de Thier</t>
  </si>
  <si>
    <t>BE20 3101 2444 8056</t>
  </si>
  <si>
    <t>AVENUE MOLIERE 61</t>
  </si>
  <si>
    <t>1300        WAVRE</t>
  </si>
  <si>
    <t>Cotisation aviron adulte 2024</t>
  </si>
  <si>
    <t>BE54 0637 0670 9497</t>
  </si>
  <si>
    <t>AVENUE ROI ALBER 139 A/301</t>
  </si>
  <si>
    <t>5300  ANDENNE</t>
  </si>
  <si>
    <t>Cotisation aviron + acces salle de sport - Le Men Thibault</t>
  </si>
  <si>
    <t>BE42 3601 0026 4054</t>
  </si>
  <si>
    <t>RUE DES PRUNIERS(WP) 7</t>
  </si>
  <si>
    <t>Cotisations tennis  2024 Nathan et Clement Houart</t>
  </si>
  <si>
    <t>BE73 0014 1219 9960</t>
  </si>
  <si>
    <t>Chem.du Bienvenu 36</t>
  </si>
  <si>
    <t>Salle : marion de Ripainsel et stephanie vanden broecke</t>
  </si>
  <si>
    <t>BE36 0013 7891 1681</t>
  </si>
  <si>
    <t>Coti fam (steph. vanden broecke aviron)  tennis Marion de Ripainsel   tennis Tanguy de Ripainsel   voile steph  casier   membre eff svb</t>
  </si>
  <si>
    <t>BE88 3500 5200 3641</t>
  </si>
  <si>
    <t>RUE DES SWAGNES 11</t>
  </si>
  <si>
    <t>cotisations tennis 2024 pour Reisse Cedric, Baptiste et Mathieu</t>
  </si>
  <si>
    <t>BE11 0018 6743 9148</t>
  </si>
  <si>
    <t>Rue Rene Delory 67</t>
  </si>
  <si>
    <t>5001     NAMUR</t>
  </si>
  <si>
    <t>Cotisation Aviron 2024 - Martin Eyckermans et Helene Lefevre - 1er et 2nd membre de famille</t>
  </si>
  <si>
    <t>BE27 0630 6957 2273</t>
  </si>
  <si>
    <t>AVENUE DES MESPELIERS   26</t>
  </si>
  <si>
    <t>1348  LOUVAIN-LA-NEUVE</t>
  </si>
  <si>
    <t>Cotisation individuelle 2024 aviron Jacqueline Blockmans</t>
  </si>
  <si>
    <t>BE21 2100 8768 3103</t>
  </si>
  <si>
    <t>ESPLANADE DU BON AIR 13</t>
  </si>
  <si>
    <t>Cotisation Yachting</t>
  </si>
  <si>
    <t>BE35 0016 5642 4237</t>
  </si>
  <si>
    <t>Le Bois Plante 8</t>
  </si>
  <si>
    <t>5340     GESVES</t>
  </si>
  <si>
    <t>Cotisation 2024 club, section Aviron famille 2 adultes,          membre effectif pour Laurent Stiz et Stephanie Rosolen</t>
  </si>
  <si>
    <t>BE45 0018 4075 8589</t>
  </si>
  <si>
    <t>Avenue des Aduatiques 21</t>
  </si>
  <si>
    <t>Annee 2024 Pierre  Peret</t>
  </si>
  <si>
    <t>BE46 2500 3810 6436</t>
  </si>
  <si>
    <t>CHEMIN DE LA FOLIETTE 22</t>
  </si>
  <si>
    <t>H Schoumacker complement salle de Sport</t>
  </si>
  <si>
    <t>BE39 6511 4198 9919</t>
  </si>
  <si>
    <t>Rue Henri Lecocq 42</t>
  </si>
  <si>
    <t>Cotisation 2024 voile croisiere</t>
  </si>
  <si>
    <t>BE62 2500 1006 6261</t>
  </si>
  <si>
    <t>ROUTE DES FORTS 30</t>
  </si>
  <si>
    <t>Cotisation section aviron</t>
  </si>
  <si>
    <t>BE71 3101 2523 5069</t>
  </si>
  <si>
    <t>RUE DU CERISIER 57</t>
  </si>
  <si>
    <t>1490        COURT-ST-ETIEN</t>
  </si>
  <si>
    <t>cotisation aviron 2024 individuelle adulte + salle de sports</t>
  </si>
  <si>
    <t>LU92 0019 3755 5742 7000</t>
  </si>
  <si>
    <t>13 RUE JULES WILHELM</t>
  </si>
  <si>
    <t>L  -2728   LUXEMBOURG</t>
  </si>
  <si>
    <t>Voile Croisiere 2024               Helena Ramos</t>
  </si>
  <si>
    <t>BE30 6110 0976 2011</t>
  </si>
  <si>
    <t>RUE DE LA SAPINIERE 111</t>
  </si>
  <si>
    <t>1170    WATERM.-BOITSFORT</t>
  </si>
  <si>
    <t>COTISATION 2024</t>
  </si>
  <si>
    <t>BE07 0010 2246 4266</t>
  </si>
  <si>
    <t>Av.de la Plante 43</t>
  </si>
  <si>
    <t>COTISATION 2024 + Salle sport</t>
  </si>
  <si>
    <t>BE59 0635 6263 7926</t>
  </si>
  <si>
    <t>RUE GENERAL MICHEL    45/2</t>
  </si>
  <si>
    <t>Cotisation aviron adulte et salle de sport MARTIN Sophie</t>
  </si>
  <si>
    <t>BE66 0631 9305 9943</t>
  </si>
  <si>
    <t>RUE LUCIEN FOSSEPREZ    14</t>
  </si>
  <si>
    <t>Cotisation tennis adulte Matthieu Puissant</t>
  </si>
  <si>
    <t>BE05 0682 1667 3775</t>
  </si>
  <si>
    <t>RUE CHARLES SIMON       51</t>
  </si>
  <si>
    <t>VERMEIREN Benoit + LEROY Anne - Aviron - Cotisation 2024 - Famille 2 ad. + 2 salles + 2 vest. + 1 effect.</t>
  </si>
  <si>
    <t>BE12 7925 1975 9192</t>
  </si>
  <si>
    <t>Lambert Louis</t>
  </si>
  <si>
    <t>RUE DE LA RIVIERE       26</t>
  </si>
  <si>
    <t>5380  FERNELMONT</t>
  </si>
  <si>
    <t>Cplt cot. Membre effectif Louis Lambert 2024</t>
  </si>
  <si>
    <t>Cot. 2024 Louis Lambert RCNSM Aviron + salle culture physique + membre effectif</t>
  </si>
  <si>
    <t>Schoumacker H 2024 Voile croisiere 90+ effectif 10</t>
  </si>
  <si>
    <t>BE55 0015 1238 9644</t>
  </si>
  <si>
    <t>Chee de Mariemont 44</t>
  </si>
  <si>
    <t>7140     MORLANWELZ</t>
  </si>
  <si>
    <t>cotisation individuelle adulte yachting Liberton Laurent</t>
  </si>
  <si>
    <t>BE31 0012 1087 5955</t>
  </si>
  <si>
    <t>RUE DE SOYE 16</t>
  </si>
  <si>
    <t>5150 FLOREFFE</t>
  </si>
  <si>
    <t>cotisation 2024 Isabelle Jacqmin</t>
  </si>
  <si>
    <t>BE57 2500 3831 9735</t>
  </si>
  <si>
    <t>Tilmans Gauthier - Cotisation Aviron 2024   utilisation vestiaire personnel   acces salle de sport</t>
  </si>
  <si>
    <t>BE05 2500 1355 9675</t>
  </si>
  <si>
    <t>Ave d/l Pairelle 65</t>
  </si>
  <si>
    <t>Ligot Bernadette - Aviron</t>
  </si>
  <si>
    <t>BE38 2500 1364 6672</t>
  </si>
  <si>
    <t>CHEMIN DU RENISSART 1</t>
  </si>
  <si>
    <t>5530     YVOIR</t>
  </si>
  <si>
    <t>Cotisation fitness Jonathan Poncin</t>
  </si>
  <si>
    <t>BE71 0017 4630 7669</t>
  </si>
  <si>
    <t>C. Lenaertsstraat 25</t>
  </si>
  <si>
    <t>3401     LANDEN</t>
  </si>
  <si>
    <t>Volkov Glib, voile legere, cotisation 2024</t>
  </si>
  <si>
    <t>BE39 3401 5167 7019</t>
  </si>
  <si>
    <t>RUE DE COQUELET 135</t>
  </si>
  <si>
    <t>5004        BOUGE</t>
  </si>
  <si>
    <t>Cotisation 2024 julius de Gregorio aviron et salle de sport</t>
  </si>
  <si>
    <t>COTISATION SALLE FITNESS BEAURAIN ROLAND</t>
  </si>
  <si>
    <t>BE65 1400 5926 9996</t>
  </si>
  <si>
    <t>RUE JOSEPH SAINTRAINT 9</t>
  </si>
  <si>
    <t>cotisation aviron MP NIJSKENS + acces salle sport</t>
  </si>
  <si>
    <t>Cotisation 2024 chef famille Dandois Philippe + Duquesne Veronique/  + acces salle Duquesne  Vero</t>
  </si>
  <si>
    <t>Cotisation aviron + salle de sport Eline Jacob</t>
  </si>
  <si>
    <t>BE84 0634 8689 3959</t>
  </si>
  <si>
    <t>RUE DE FERNELMONT       85</t>
  </si>
  <si>
    <t>5020  CHAMPION</t>
  </si>
  <si>
    <t>Cotisation 2024 - Julie LEBBE - 150 + 30 (salle de sport) + 10 (cotisation membres effectifs). J'espere que je n'ai rien oublie... Merci</t>
  </si>
  <si>
    <t>BE13 1931 6062 4139</t>
  </si>
  <si>
    <t>RUE KEFER            24   B0021</t>
  </si>
  <si>
    <t>5100     JAMBES (NAMUR)</t>
  </si>
  <si>
    <t>COTISATION 2024 - SYMPATHISANT ADULTE AVIRON - STEPHANE ANTOINE</t>
  </si>
  <si>
    <t>COTISATION 2024 - SYMPATHISANT ADULTE AVIRON - VERONIQUE SEPULCHRE</t>
  </si>
  <si>
    <t>Initiation Catherine Lecocq</t>
  </si>
  <si>
    <t>BE39 1030 3415 8519</t>
  </si>
  <si>
    <t>Rue de Soye,12/A</t>
  </si>
  <si>
    <t>5150 FRANIERE</t>
  </si>
  <si>
    <t>Cotisation 2024  Catherine Jacqmin</t>
  </si>
  <si>
    <t>BE44 0003 3919 4145</t>
  </si>
  <si>
    <t>RUE DU CALVAIRE 25</t>
  </si>
  <si>
    <t>6250 AISEAU-PRESLES</t>
  </si>
  <si>
    <t>Cotisation 2024 .croisieres et cours .Barbiaux G</t>
  </si>
  <si>
    <t>BE48 2500 3888 1527</t>
  </si>
  <si>
    <t>Av.du Parc d'Amee 202</t>
  </si>
  <si>
    <t>Cotisation Colette Detollenaere aviron   salle culture physique</t>
  </si>
  <si>
    <t>BE57 0010 9268 9135</t>
  </si>
  <si>
    <t>RUE DE BOMEL 58</t>
  </si>
  <si>
    <t>Boulanger Philippe - Cotisation 2024 (230) + vestiaire (15)</t>
  </si>
  <si>
    <t>BE68 0636 0535 7534</t>
  </si>
  <si>
    <t>RUE PRE A LA FONTAINE    1</t>
  </si>
  <si>
    <t>cotisation aviron RCNSM 2024 , 1 adulte + garage bateau interieur</t>
  </si>
  <si>
    <t>BE28 0631 1419 6620</t>
  </si>
  <si>
    <t>Burlet Laurence</t>
  </si>
  <si>
    <t>ROUTE DE SAINT-GERARD  225</t>
  </si>
  <si>
    <t>Cotisation aviron + salle de sport Burlet L</t>
  </si>
  <si>
    <t>BE07 1431 0789 9366</t>
  </si>
  <si>
    <t>Route des Forts 17</t>
  </si>
  <si>
    <t>Inscription famille Sarah Bontyes et Arnaud Lamy (375EUR) + casier Sarah (15EUR)</t>
  </si>
  <si>
    <t>BE45 0012 0497 2089</t>
  </si>
  <si>
    <t>RUE DES ECOLES 16</t>
  </si>
  <si>
    <t>Didier Van Wilder - cotisation aviron 2024</t>
  </si>
  <si>
    <t>RUE JOSEPH WAREGNE 24</t>
  </si>
  <si>
    <t>5020        FLAWINNE</t>
  </si>
  <si>
    <t>cotisation aviron et salle de sport Eleonore et Felicie Moons</t>
  </si>
  <si>
    <t>BE90 2500 2894 9232</t>
  </si>
  <si>
    <t>RUE DU RIVAGE 135</t>
  </si>
  <si>
    <t>Kathleen Buda cotisation aviron et salle</t>
  </si>
  <si>
    <t>BE32 0631 7280 2202</t>
  </si>
  <si>
    <t>BOIS SAINT-ANTOINE       9</t>
  </si>
  <si>
    <t>Cotisation indiv adulte aviron 230? + acces salle 30?</t>
  </si>
  <si>
    <t>BE66 0631 1914 5943</t>
  </si>
  <si>
    <t>Colin Sylvie</t>
  </si>
  <si>
    <t>RUE DARVILLE             7</t>
  </si>
  <si>
    <t>Aviron 2024 - cotisation + salle de sport - Sylvie Colin</t>
  </si>
  <si>
    <t>BE69 6512 1448 3978</t>
  </si>
  <si>
    <t>Rue de la Jachere(BN) 62</t>
  </si>
  <si>
    <t>5021 Namur</t>
  </si>
  <si>
    <t>Cotisation 2024 - A Delacollette   B Mottoul - ( 265 + 110 eur )</t>
  </si>
  <si>
    <t>BE65 0634 7346 3196</t>
  </si>
  <si>
    <t>BOULEVARD DE LA MEUSE   35</t>
  </si>
  <si>
    <t>COTISATION 2024 SYMPATHISANT SECTION AVIRON</t>
  </si>
  <si>
    <t>Cotisation 2024 aviron + salle + membre effectif</t>
  </si>
  <si>
    <t>BE37 0634 5470 6228</t>
  </si>
  <si>
    <t>RUE DES ROCHETTES       35</t>
  </si>
  <si>
    <t>5100  NANINNE</t>
  </si>
  <si>
    <t>Cotisation Aviron Stephanie de Gourcy 2024</t>
  </si>
  <si>
    <t>BE42 0636 8633 5154</t>
  </si>
  <si>
    <t>PL DU ROI VAINQUEUR   8/10</t>
  </si>
  <si>
    <t>1040  ETTERBEEK</t>
  </si>
  <si>
    <t>Cotisation individuelle aviron + salle de sport Gregoire Pichon</t>
  </si>
  <si>
    <t>BE46 1931 2084 4136</t>
  </si>
  <si>
    <t>AVENUE DE LA PAIRELLE16   B0007</t>
  </si>
  <si>
    <t>AVIRON COTISATION 2024 INDIVIDUELLE ADULTE</t>
  </si>
  <si>
    <t>BE32 7326 2327 8302</t>
  </si>
  <si>
    <t>AV. DES COMBATTANTS  44</t>
  </si>
  <si>
    <t>5030     GEMBLOUX</t>
  </si>
  <si>
    <t>cotisation aviron 230 eur I.Pierard</t>
  </si>
  <si>
    <t>BE70 0630 1726 5025</t>
  </si>
  <si>
    <t>RUE DES VANNEAUX        13</t>
  </si>
  <si>
    <t>cotisation RCNSM VOILE + EFFECTIF</t>
  </si>
  <si>
    <t>Cotisations Johan Bosschaert et Catherine Lecocq et modules dEcouverte et initiation Catherine Lecocq</t>
  </si>
  <si>
    <t>BE12 0639 1039 9292</t>
  </si>
  <si>
    <t>Cotisation membre</t>
  </si>
  <si>
    <t>BE06 0635 3300 4022</t>
  </si>
  <si>
    <t>AVENUE DU CENTENAIRE    22</t>
  </si>
  <si>
    <t>REDIVO Baptiste - Cotisation tennis + salle de sport - 2024</t>
  </si>
  <si>
    <t>Cotisation Yachting Christian Capart effectif, Aodren, Kerian 195+45+45+10</t>
  </si>
  <si>
    <t>Cotisation 2024 Aviron + salle BOMBLED Laurence</t>
  </si>
  <si>
    <t>Sandrine Taelman Aviron 80 € 2023 et 230 € 2024</t>
  </si>
  <si>
    <t xml:space="preserve">COTI 2023+2024 MERCI </t>
  </si>
  <si>
    <t>Cotisation 2024 Aviron  LE BORGNE DE BOISRIOU</t>
  </si>
  <si>
    <t>Youri Wirtz cotisation 2024 adulte + acces scp.</t>
  </si>
  <si>
    <t>VICARI FRANCOIS-INSCRIPTION 2024 (JANV TO DEC)</t>
  </si>
  <si>
    <t>Cotisations  Aviron 2024 - Jean VANBRAEKEL  (265 euros)</t>
  </si>
  <si>
    <t>cotisations famille = Van Lancker année 2024 Chef de famille</t>
  </si>
  <si>
    <t>Cotisations  Aviron 2024 - Laurence VANDEN BEULCKE  ( 110 euros )</t>
  </si>
  <si>
    <t>Cotisation 2024 Celyan Thibaux</t>
  </si>
  <si>
    <t>Cotisation 2024 familiale avec B. de Cordoue</t>
  </si>
  <si>
    <t>cotisations famille = Jassogne année 2024 2d membre adulte de la famille</t>
  </si>
  <si>
    <t>Affiliation partielle 2023 et annuelle 2024</t>
  </si>
  <si>
    <t>Cotisation William Hage 2024 - 210E au lieu de 230€ pour 2024 ?????</t>
  </si>
  <si>
    <t>Cotisation 2024 Aviron Furnemont LillyRose 150 et 30</t>
  </si>
  <si>
    <t>Cotisation 2024 familiale avec Ariane Stallaerts</t>
  </si>
  <si>
    <t>Cotisation annee 2024 Elisabeth De Coninck</t>
  </si>
  <si>
    <t>cotisation Anselm Brunke 2024 (150 pr 2024+30 salle)</t>
  </si>
  <si>
    <t>affiliation famille Colsenet 2024 - autorisation François Collard Chef de Section Tennis</t>
  </si>
  <si>
    <t>Candidat</t>
  </si>
  <si>
    <t>Section principale</t>
  </si>
  <si>
    <t>Parrain 1</t>
  </si>
  <si>
    <t>Parrain 2</t>
  </si>
  <si>
    <t xml:space="preserve">Type de demande : </t>
  </si>
  <si>
    <t>Familiale</t>
  </si>
  <si>
    <t>Candidat mineur ?</t>
  </si>
  <si>
    <t>Responsable légal</t>
  </si>
  <si>
    <t>Remarque</t>
  </si>
  <si>
    <t>A / T / Y / F</t>
  </si>
  <si>
    <t>Nom 1</t>
  </si>
  <si>
    <t>Prénom 1</t>
  </si>
  <si>
    <t>Nom 2</t>
  </si>
  <si>
    <t>Prénom 2</t>
  </si>
  <si>
    <t>Individuelle / familiale</t>
  </si>
  <si>
    <t>Nom</t>
  </si>
  <si>
    <t>Oui / Non</t>
  </si>
  <si>
    <t>Perte section</t>
  </si>
  <si>
    <t>240-101-0026 cotisation YA-VCR Guy Tournay</t>
  </si>
  <si>
    <t>240-101-0026 cotisation YA-VCR Laurent Stocklin</t>
  </si>
  <si>
    <t>240-101-0026 cotisation YA-VCR Ludivine Dieudonne</t>
  </si>
  <si>
    <t>240-101-0026 cotisation YA-VCR Clement Burgeon</t>
  </si>
  <si>
    <t>240-101-0026 cotisation YA-VCR Marion Trigaux</t>
  </si>
  <si>
    <t>240-101-0026 cotisation YA-VCR Roland Lesire</t>
  </si>
  <si>
    <t>BE53 0682 2732 2153</t>
  </si>
  <si>
    <t>Rembt cotisation trop paye</t>
  </si>
  <si>
    <t>240-101-0026 cotisation YA-VCR Manuel Wilmot</t>
  </si>
  <si>
    <t>240-101-0026 cotisation YA-VCR Olivier Bouquiaux</t>
  </si>
  <si>
    <t>240-101-0026 cotisation YA-VCR Vincent De Vree</t>
  </si>
  <si>
    <t>BE31 3500 3301 2455</t>
  </si>
  <si>
    <t>MME CAROLINE JEANMART</t>
  </si>
  <si>
    <t>FONTAINE HAUTE 3</t>
  </si>
  <si>
    <t>5020        MALONNE</t>
  </si>
  <si>
    <t>adhesion AVIRON fin 2024 + 2025 : Caroline Jeanmart (merci)</t>
  </si>
  <si>
    <t>BE87 9793 9190 8394</t>
  </si>
  <si>
    <t>BOURLON - MANIGART</t>
  </si>
  <si>
    <t>SENTIER DE MARIENCOURT 4/B</t>
  </si>
  <si>
    <t>Manigart Sylvie trimestre 60.</t>
  </si>
  <si>
    <t>BE11 3501 0073 7148</t>
  </si>
  <si>
    <t>M ET MME ARNAUD STORDER DELPIERRE</t>
  </si>
  <si>
    <t>RUE GRANDE 91</t>
  </si>
  <si>
    <t>5100        WIERDE</t>
  </si>
  <si>
    <t>Nina Storder - Cotisation 2024 + 2025 + acces salle de sport:</t>
  </si>
  <si>
    <t>BE80 0637 0048 0077</t>
  </si>
  <si>
    <t>Dahout Dominique</t>
  </si>
  <si>
    <t>CHAUSSEE DE DINANT    1025</t>
  </si>
  <si>
    <t>Dominique Dahout Cotisation Aviron RCNSM 2024-2025</t>
  </si>
  <si>
    <t>DAHOUT</t>
  </si>
  <si>
    <t>DAHOUT Dominique</t>
  </si>
  <si>
    <t>Fin de saison</t>
  </si>
  <si>
    <t>dahoutd@gmail.com</t>
  </si>
  <si>
    <t>+32494944441</t>
  </si>
  <si>
    <t>Chaussée de Dinant, 1025</t>
  </si>
  <si>
    <t>STORDER</t>
  </si>
  <si>
    <t>STORDER Nina</t>
  </si>
  <si>
    <t>storder.nina@gmail.com</t>
  </si>
  <si>
    <t>+32492419033</t>
  </si>
  <si>
    <t>Rue Grande, 91</t>
  </si>
  <si>
    <t>Andoy</t>
  </si>
  <si>
    <t>Storder</t>
  </si>
  <si>
    <t>MANIGART</t>
  </si>
  <si>
    <t>sentier de mariencourt 4b</t>
  </si>
  <si>
    <t>+32489914315</t>
  </si>
  <si>
    <t>sylvie.manigart@gmail.com</t>
  </si>
  <si>
    <t>MANIGART Sylvie</t>
  </si>
  <si>
    <t>JEANMART</t>
  </si>
  <si>
    <t>Haute Fontaine 3</t>
  </si>
  <si>
    <t xml:space="preserve">MALONNE </t>
  </si>
  <si>
    <t>+32475483135</t>
  </si>
  <si>
    <t>carojeanmart@gmail.com</t>
  </si>
  <si>
    <t>JEANMART Caroline</t>
  </si>
  <si>
    <t>DE VREE</t>
  </si>
  <si>
    <t>Rue de Spontin, 30</t>
  </si>
  <si>
    <t>Durnal</t>
  </si>
  <si>
    <t>+32470500729</t>
  </si>
  <si>
    <t>vincent.devree@gmail.com</t>
  </si>
  <si>
    <t>DE VREE Vincent</t>
  </si>
  <si>
    <t>BOUQUIAUX</t>
  </si>
  <si>
    <t>Jupille, 8</t>
  </si>
  <si>
    <t>Sainte-Marie-Chevigny</t>
  </si>
  <si>
    <t>+32495501576</t>
  </si>
  <si>
    <t>bouquiauxoli@skynet.be</t>
  </si>
  <si>
    <t>BOUQUIAUX Olivier</t>
  </si>
  <si>
    <t>WILMOT</t>
  </si>
  <si>
    <t>Manuel</t>
  </si>
  <si>
    <t>Rue du Buret, 22</t>
  </si>
  <si>
    <t>Perwez</t>
  </si>
  <si>
    <t>+32476392360</t>
  </si>
  <si>
    <t>manuel_wilmot@hotmail.com</t>
  </si>
  <si>
    <t>WILMOT Manuel</t>
  </si>
  <si>
    <t>LESIRE</t>
  </si>
  <si>
    <t>Rue du centre, 117</t>
  </si>
  <si>
    <t>Aiseau-Presles</t>
  </si>
  <si>
    <t>+32495304182</t>
  </si>
  <si>
    <t>rolesire@gmail.com</t>
  </si>
  <si>
    <t>LESIRE Roland</t>
  </si>
  <si>
    <t>TRIGAUX</t>
  </si>
  <si>
    <t>Rue Jacques Dubois, 4</t>
  </si>
  <si>
    <t>Flawinne</t>
  </si>
  <si>
    <t>+32498401364</t>
  </si>
  <si>
    <t>trigaux.marion@gmail.com</t>
  </si>
  <si>
    <t>TRIGAUX Marion</t>
  </si>
  <si>
    <t>BURGEON</t>
  </si>
  <si>
    <t>+32490210308</t>
  </si>
  <si>
    <t>clement.burgeon@outlook.com</t>
  </si>
  <si>
    <t>BURGEON Clément</t>
  </si>
  <si>
    <t>DIEUDONNÉ</t>
  </si>
  <si>
    <t>Ludivine</t>
  </si>
  <si>
    <t>Rue Adolphe Sax, 38</t>
  </si>
  <si>
    <t>Dinant</t>
  </si>
  <si>
    <t>+32498233838</t>
  </si>
  <si>
    <t>ludivine.dieudonne@gmail.com</t>
  </si>
  <si>
    <t>DIEUDONNÉ Ludivine</t>
  </si>
  <si>
    <t>STÖCKLIN</t>
  </si>
  <si>
    <t>Rue de Perit-Leez, 99</t>
  </si>
  <si>
    <t xml:space="preserve">Grand-Leez </t>
  </si>
  <si>
    <t>+32495685951</t>
  </si>
  <si>
    <t>lstocklin@hotmail.com</t>
  </si>
  <si>
    <t>STÖCKLIN Laurent</t>
  </si>
  <si>
    <t>TOURNAY</t>
  </si>
  <si>
    <t>Rue du village, 93</t>
  </si>
  <si>
    <t>Meux</t>
  </si>
  <si>
    <t>+32476829242</t>
  </si>
  <si>
    <t>tournayyug@gmail.com</t>
  </si>
  <si>
    <t>TOURNAY Guy</t>
  </si>
  <si>
    <t>Pas reçu données personnelles pour encodage FFYB</t>
  </si>
  <si>
    <t>OK 26/12/2024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</si>
</sst>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"/>
    <numFmt numFmtId="165" formatCode="d/m/yyyy"/>
    <numFmt numFmtId="166" formatCode="[$-F800]dddd\,\ mmmm\ dd\,\ yyyy"/>
    <numFmt numFmtId="167" formatCode="d/mm/yyyy"/>
  </numFmts>
  <fonts count="8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u/>
      <sz val="10"/>
      <color theme="1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u/>
      <sz val="10"/>
      <color rgb="FF0000FF"/>
      <name val="Calibri"/>
      <family val="2"/>
    </font>
    <font>
      <u/>
      <sz val="10"/>
      <color theme="10"/>
      <name val="Calibri"/>
      <family val="2"/>
    </font>
    <font>
      <sz val="10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color rgb="FF000000"/>
      <name val="Century Gothic"/>
      <family val="2"/>
    </font>
    <font>
      <u/>
      <sz val="10"/>
      <color theme="1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rgb="FF0000FF"/>
      <name val="Calibri"/>
      <family val="2"/>
    </font>
    <font>
      <sz val="9"/>
      <color theme="1"/>
      <name val="Arial"/>
      <family val="2"/>
    </font>
    <font>
      <u/>
      <sz val="10"/>
      <color rgb="FF0000FF"/>
      <name val="Calibri"/>
      <family val="2"/>
    </font>
    <font>
      <u/>
      <sz val="10"/>
      <color theme="10"/>
      <name val="Calibri"/>
      <family val="2"/>
    </font>
    <font>
      <sz val="10"/>
      <color rgb="FF202124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sz val="11"/>
      <color rgb="FF0563C1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color rgb="FF555555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rgb="FFFFFFFF"/>
      <name val="Calibri"/>
      <family val="2"/>
    </font>
    <font>
      <b/>
      <u/>
      <sz val="10"/>
      <color theme="1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u/>
      <sz val="10"/>
      <color theme="1"/>
      <name val="Calibri"/>
      <family val="2"/>
    </font>
    <font>
      <u/>
      <sz val="10"/>
      <color rgb="FF0563C1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Calibri"/>
      <family val="2"/>
    </font>
    <font>
      <sz val="10"/>
      <color rgb="FF333333"/>
      <name val="Calibri"/>
      <family val="2"/>
    </font>
    <font>
      <u/>
      <sz val="11"/>
      <color rgb="FF1155CC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u/>
      <sz val="11"/>
      <color rgb="FFFF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C000"/>
        <bgColor rgb="FFB4C6E7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rgb="FF000000"/>
      </left>
      <right style="thin">
        <color rgb="FF000000"/>
      </right>
      <top/>
      <bottom style="thin">
        <color theme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2" fillId="0" borderId="0" applyNumberFormat="0" applyFill="0" applyBorder="0" applyAlignment="0" applyProtection="0"/>
  </cellStyleXfs>
  <cellXfs count="6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4" fillId="0" borderId="0" xfId="0" applyFont="1"/>
    <xf numFmtId="0" fontId="1" fillId="2" borderId="9" xfId="0" applyFont="1" applyFill="1" applyBorder="1"/>
    <xf numFmtId="0" fontId="1" fillId="3" borderId="9" xfId="0" applyFont="1" applyFill="1" applyBorder="1"/>
    <xf numFmtId="0" fontId="1" fillId="4" borderId="9" xfId="0" applyFont="1" applyFill="1" applyBorder="1"/>
    <xf numFmtId="0" fontId="1" fillId="5" borderId="9" xfId="0" applyFont="1" applyFill="1" applyBorder="1"/>
    <xf numFmtId="0" fontId="1" fillId="6" borderId="9" xfId="0" applyFont="1" applyFill="1" applyBorder="1"/>
    <xf numFmtId="0" fontId="1" fillId="7" borderId="9" xfId="0" applyFont="1" applyFill="1" applyBorder="1"/>
    <xf numFmtId="0" fontId="1" fillId="0" borderId="10" xfId="0" applyFont="1" applyBorder="1"/>
    <xf numFmtId="164" fontId="1" fillId="0" borderId="0" xfId="0" applyNumberFormat="1" applyFont="1"/>
    <xf numFmtId="0" fontId="1" fillId="8" borderId="9" xfId="0" applyFont="1" applyFill="1" applyBorder="1"/>
    <xf numFmtId="0" fontId="1" fillId="0" borderId="11" xfId="0" applyFont="1" applyBorder="1"/>
    <xf numFmtId="0" fontId="1" fillId="0" borderId="12" xfId="0" applyFont="1" applyBorder="1"/>
    <xf numFmtId="165" fontId="1" fillId="0" borderId="12" xfId="0" applyNumberFormat="1" applyFont="1" applyBorder="1"/>
    <xf numFmtId="0" fontId="1" fillId="0" borderId="13" xfId="0" applyFont="1" applyBorder="1"/>
    <xf numFmtId="165" fontId="5" fillId="0" borderId="12" xfId="0" applyNumberFormat="1" applyFont="1" applyBorder="1"/>
    <xf numFmtId="0" fontId="4" fillId="0" borderId="12" xfId="0" applyFont="1" applyBorder="1"/>
    <xf numFmtId="0" fontId="1" fillId="0" borderId="12" xfId="0" applyFont="1" applyBorder="1" applyAlignment="1">
      <alignment horizontal="left"/>
    </xf>
    <xf numFmtId="164" fontId="5" fillId="0" borderId="12" xfId="0" applyNumberFormat="1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5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16" xfId="0" applyFont="1" applyBorder="1"/>
    <xf numFmtId="165" fontId="5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166" fontId="8" fillId="2" borderId="9" xfId="0" applyNumberFormat="1" applyFont="1" applyFill="1" applyBorder="1" applyAlignment="1">
      <alignment horizontal="left"/>
    </xf>
    <xf numFmtId="0" fontId="5" fillId="2" borderId="9" xfId="0" applyFont="1" applyFill="1" applyBorder="1"/>
    <xf numFmtId="0" fontId="5" fillId="2" borderId="17" xfId="0" applyFont="1" applyFill="1" applyBorder="1"/>
    <xf numFmtId="0" fontId="1" fillId="3" borderId="18" xfId="0" applyFont="1" applyFill="1" applyBorder="1"/>
    <xf numFmtId="0" fontId="1" fillId="0" borderId="0" xfId="0" applyFont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9" fillId="3" borderId="24" xfId="0" applyFont="1" applyFill="1" applyBorder="1"/>
    <xf numFmtId="0" fontId="4" fillId="0" borderId="25" xfId="0" applyFont="1" applyBorder="1" applyAlignment="1">
      <alignment horizontal="center"/>
    </xf>
    <xf numFmtId="0" fontId="1" fillId="0" borderId="26" xfId="0" applyFont="1" applyBorder="1"/>
    <xf numFmtId="0" fontId="4" fillId="0" borderId="26" xfId="0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0" fontId="1" fillId="0" borderId="27" xfId="0" applyFont="1" applyBorder="1"/>
    <xf numFmtId="165" fontId="5" fillId="0" borderId="26" xfId="0" applyNumberFormat="1" applyFont="1" applyBorder="1"/>
    <xf numFmtId="0" fontId="4" fillId="0" borderId="26" xfId="0" applyFont="1" applyBorder="1" applyAlignment="1">
      <alignment horizontal="left"/>
    </xf>
    <xf numFmtId="167" fontId="5" fillId="2" borderId="28" xfId="0" applyNumberFormat="1" applyFont="1" applyFill="1" applyBorder="1" applyAlignment="1">
      <alignment horizontal="left"/>
    </xf>
    <xf numFmtId="164" fontId="5" fillId="0" borderId="26" xfId="0" applyNumberFormat="1" applyFont="1" applyBorder="1"/>
    <xf numFmtId="0" fontId="10" fillId="9" borderId="29" xfId="0" applyFont="1" applyFill="1" applyBorder="1" applyAlignment="1">
      <alignment horizontal="left"/>
    </xf>
    <xf numFmtId="0" fontId="10" fillId="8" borderId="30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4" fillId="0" borderId="26" xfId="0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3" fontId="4" fillId="3" borderId="18" xfId="0" applyNumberFormat="1" applyFont="1" applyFill="1" applyBorder="1"/>
    <xf numFmtId="0" fontId="1" fillId="0" borderId="26" xfId="0" applyFont="1" applyBorder="1" applyAlignment="1">
      <alignment horizontal="center"/>
    </xf>
    <xf numFmtId="3" fontId="4" fillId="3" borderId="18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3" borderId="21" xfId="0" applyNumberFormat="1" applyFont="1" applyFill="1" applyBorder="1"/>
    <xf numFmtId="0" fontId="1" fillId="0" borderId="32" xfId="0" applyFont="1" applyBorder="1"/>
    <xf numFmtId="0" fontId="4" fillId="3" borderId="17" xfId="0" applyFont="1" applyFill="1" applyBorder="1" applyAlignment="1">
      <alignment wrapText="1"/>
    </xf>
    <xf numFmtId="0" fontId="4" fillId="2" borderId="33" xfId="0" applyFont="1" applyFill="1" applyBorder="1" applyAlignment="1">
      <alignment wrapText="1"/>
    </xf>
    <xf numFmtId="165" fontId="4" fillId="3" borderId="17" xfId="0" applyNumberFormat="1" applyFont="1" applyFill="1" applyBorder="1" applyAlignment="1">
      <alignment wrapText="1"/>
    </xf>
    <xf numFmtId="0" fontId="4" fillId="2" borderId="17" xfId="0" applyFont="1" applyFill="1" applyBorder="1"/>
    <xf numFmtId="165" fontId="11" fillId="2" borderId="17" xfId="0" applyNumberFormat="1" applyFont="1" applyFill="1" applyBorder="1"/>
    <xf numFmtId="0" fontId="4" fillId="0" borderId="34" xfId="0" applyFont="1" applyBorder="1" applyAlignment="1">
      <alignment horizontal="left"/>
    </xf>
    <xf numFmtId="164" fontId="11" fillId="0" borderId="34" xfId="0" applyNumberFormat="1" applyFont="1" applyBorder="1" applyAlignment="1">
      <alignment horizontal="left"/>
    </xf>
    <xf numFmtId="0" fontId="4" fillId="3" borderId="17" xfId="0" applyFont="1" applyFill="1" applyBorder="1"/>
    <xf numFmtId="0" fontId="4" fillId="9" borderId="17" xfId="0" applyFont="1" applyFill="1" applyBorder="1"/>
    <xf numFmtId="0" fontId="4" fillId="0" borderId="34" xfId="0" applyFont="1" applyBorder="1"/>
    <xf numFmtId="0" fontId="4" fillId="0" borderId="34" xfId="0" applyFont="1" applyBorder="1" applyAlignment="1">
      <alignment horizontal="right"/>
    </xf>
    <xf numFmtId="0" fontId="11" fillId="0" borderId="34" xfId="0" applyFont="1" applyBorder="1"/>
    <xf numFmtId="0" fontId="11" fillId="2" borderId="17" xfId="0" applyFont="1" applyFill="1" applyBorder="1"/>
    <xf numFmtId="0" fontId="4" fillId="2" borderId="17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2" borderId="35" xfId="0" applyFont="1" applyFill="1" applyBorder="1"/>
    <xf numFmtId="0" fontId="4" fillId="2" borderId="36" xfId="0" applyFont="1" applyFill="1" applyBorder="1"/>
    <xf numFmtId="0" fontId="1" fillId="3" borderId="37" xfId="0" applyFont="1" applyFill="1" applyBorder="1" applyAlignment="1">
      <alignment horizontal="center"/>
    </xf>
    <xf numFmtId="0" fontId="5" fillId="3" borderId="17" xfId="0" applyFont="1" applyFill="1" applyBorder="1"/>
    <xf numFmtId="0" fontId="5" fillId="2" borderId="10" xfId="0" applyFont="1" applyFill="1" applyBorder="1"/>
    <xf numFmtId="165" fontId="5" fillId="3" borderId="17" xfId="0" applyNumberFormat="1" applyFont="1" applyFill="1" applyBorder="1"/>
    <xf numFmtId="0" fontId="5" fillId="6" borderId="10" xfId="0" applyFont="1" applyFill="1" applyBorder="1"/>
    <xf numFmtId="165" fontId="5" fillId="2" borderId="17" xfId="0" applyNumberFormat="1" applyFont="1" applyFill="1" applyBorder="1"/>
    <xf numFmtId="0" fontId="5" fillId="0" borderId="34" xfId="0" applyFont="1" applyBorder="1" applyAlignment="1">
      <alignment horizontal="left"/>
    </xf>
    <xf numFmtId="164" fontId="5" fillId="0" borderId="34" xfId="0" applyNumberFormat="1" applyFont="1" applyBorder="1" applyAlignment="1">
      <alignment horizontal="left"/>
    </xf>
    <xf numFmtId="1" fontId="5" fillId="3" borderId="17" xfId="0" applyNumberFormat="1" applyFont="1" applyFill="1" applyBorder="1" applyAlignment="1">
      <alignment horizontal="right"/>
    </xf>
    <xf numFmtId="0" fontId="5" fillId="0" borderId="34" xfId="0" applyFont="1" applyBorder="1"/>
    <xf numFmtId="0" fontId="5" fillId="0" borderId="34" xfId="0" applyFont="1" applyBorder="1" applyAlignment="1">
      <alignment horizontal="right"/>
    </xf>
    <xf numFmtId="0" fontId="12" fillId="0" borderId="34" xfId="0" applyFont="1" applyBorder="1"/>
    <xf numFmtId="3" fontId="5" fillId="3" borderId="10" xfId="0" applyNumberFormat="1" applyFont="1" applyFill="1" applyBorder="1"/>
    <xf numFmtId="3" fontId="5" fillId="3" borderId="17" xfId="0" applyNumberFormat="1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3" fontId="5" fillId="2" borderId="17" xfId="0" applyNumberFormat="1" applyFont="1" applyFill="1" applyBorder="1"/>
    <xf numFmtId="3" fontId="5" fillId="2" borderId="10" xfId="0" applyNumberFormat="1" applyFont="1" applyFill="1" applyBorder="1"/>
    <xf numFmtId="3" fontId="5" fillId="2" borderId="38" xfId="0" applyNumberFormat="1" applyFont="1" applyFill="1" applyBorder="1"/>
    <xf numFmtId="0" fontId="5" fillId="3" borderId="39" xfId="0" applyFont="1" applyFill="1" applyBorder="1"/>
    <xf numFmtId="165" fontId="5" fillId="2" borderId="10" xfId="0" applyNumberFormat="1" applyFont="1" applyFill="1" applyBorder="1"/>
    <xf numFmtId="0" fontId="11" fillId="2" borderId="10" xfId="0" applyFont="1" applyFill="1" applyBorder="1"/>
    <xf numFmtId="0" fontId="5" fillId="0" borderId="10" xfId="0" applyFont="1" applyBorder="1" applyAlignment="1">
      <alignment horizontal="left"/>
    </xf>
    <xf numFmtId="164" fontId="5" fillId="0" borderId="10" xfId="0" applyNumberFormat="1" applyFont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13" fillId="0" borderId="10" xfId="0" applyFont="1" applyBorder="1"/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65" fontId="5" fillId="0" borderId="10" xfId="0" applyNumberFormat="1" applyFont="1" applyBorder="1" applyAlignment="1">
      <alignment horizontal="left"/>
    </xf>
    <xf numFmtId="0" fontId="5" fillId="0" borderId="10" xfId="0" quotePrefix="1" applyFont="1" applyBorder="1" applyAlignment="1">
      <alignment horizontal="right"/>
    </xf>
    <xf numFmtId="0" fontId="14" fillId="0" borderId="10" xfId="0" applyFont="1" applyBorder="1" applyAlignment="1">
      <alignment horizontal="left"/>
    </xf>
    <xf numFmtId="0" fontId="5" fillId="3" borderId="10" xfId="0" applyFont="1" applyFill="1" applyBorder="1"/>
    <xf numFmtId="0" fontId="5" fillId="2" borderId="38" xfId="0" applyFont="1" applyFill="1" applyBorder="1"/>
    <xf numFmtId="0" fontId="5" fillId="9" borderId="10" xfId="0" applyFont="1" applyFill="1" applyBorder="1"/>
    <xf numFmtId="0" fontId="15" fillId="0" borderId="10" xfId="0" applyFont="1" applyBorder="1"/>
    <xf numFmtId="0" fontId="11" fillId="0" borderId="34" xfId="0" applyFont="1" applyBorder="1" applyAlignment="1">
      <alignment horizontal="right"/>
    </xf>
    <xf numFmtId="0" fontId="5" fillId="7" borderId="10" xfId="0" applyFont="1" applyFill="1" applyBorder="1"/>
    <xf numFmtId="0" fontId="16" fillId="0" borderId="10" xfId="0" applyFont="1" applyBorder="1" applyAlignment="1">
      <alignment horizontal="left"/>
    </xf>
    <xf numFmtId="0" fontId="5" fillId="8" borderId="1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5" fillId="8" borderId="10" xfId="0" applyFont="1" applyFill="1" applyBorder="1" applyAlignment="1">
      <alignment horizontal="right"/>
    </xf>
    <xf numFmtId="0" fontId="5" fillId="8" borderId="10" xfId="0" applyFont="1" applyFill="1" applyBorder="1"/>
    <xf numFmtId="0" fontId="5" fillId="2" borderId="40" xfId="0" applyFont="1" applyFill="1" applyBorder="1"/>
    <xf numFmtId="165" fontId="5" fillId="2" borderId="40" xfId="0" applyNumberFormat="1" applyFont="1" applyFill="1" applyBorder="1"/>
    <xf numFmtId="0" fontId="11" fillId="2" borderId="40" xfId="0" applyFont="1" applyFill="1" applyBorder="1"/>
    <xf numFmtId="0" fontId="5" fillId="0" borderId="41" xfId="0" applyFont="1" applyBorder="1" applyAlignment="1">
      <alignment horizontal="left"/>
    </xf>
    <xf numFmtId="164" fontId="5" fillId="0" borderId="41" xfId="0" applyNumberFormat="1" applyFont="1" applyBorder="1" applyAlignment="1">
      <alignment horizontal="left"/>
    </xf>
    <xf numFmtId="0" fontId="5" fillId="0" borderId="41" xfId="0" applyFont="1" applyBorder="1"/>
    <xf numFmtId="0" fontId="5" fillId="0" borderId="41" xfId="0" applyFont="1" applyBorder="1" applyAlignment="1">
      <alignment horizontal="right"/>
    </xf>
    <xf numFmtId="0" fontId="18" fillId="0" borderId="41" xfId="0" applyFont="1" applyBorder="1"/>
    <xf numFmtId="0" fontId="5" fillId="0" borderId="42" xfId="0" applyFont="1" applyBorder="1"/>
    <xf numFmtId="0" fontId="5" fillId="2" borderId="40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43" xfId="0" applyFont="1" applyFill="1" applyBorder="1" applyAlignment="1">
      <alignment horizontal="center"/>
    </xf>
    <xf numFmtId="3" fontId="5" fillId="2" borderId="40" xfId="0" applyNumberFormat="1" applyFont="1" applyFill="1" applyBorder="1"/>
    <xf numFmtId="0" fontId="5" fillId="0" borderId="2" xfId="0" applyFont="1" applyBorder="1" applyAlignment="1">
      <alignment horizontal="right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" fillId="2" borderId="10" xfId="0" applyFont="1" applyFill="1" applyBorder="1"/>
    <xf numFmtId="0" fontId="5" fillId="7" borderId="17" xfId="0" applyFont="1" applyFill="1" applyBorder="1"/>
    <xf numFmtId="0" fontId="19" fillId="0" borderId="34" xfId="0" applyFont="1" applyBorder="1" applyAlignment="1">
      <alignment horizontal="left"/>
    </xf>
    <xf numFmtId="0" fontId="20" fillId="0" borderId="10" xfId="0" applyFont="1" applyBorder="1"/>
    <xf numFmtId="165" fontId="5" fillId="0" borderId="1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7" xfId="0" quotePrefix="1" applyFont="1" applyBorder="1" applyAlignment="1">
      <alignment horizontal="right"/>
    </xf>
    <xf numFmtId="0" fontId="5" fillId="2" borderId="43" xfId="0" applyFont="1" applyFill="1" applyBorder="1"/>
    <xf numFmtId="165" fontId="5" fillId="2" borderId="43" xfId="0" applyNumberFormat="1" applyFont="1" applyFill="1" applyBorder="1"/>
    <xf numFmtId="0" fontId="11" fillId="2" borderId="43" xfId="0" applyFont="1" applyFill="1" applyBorder="1" applyAlignment="1">
      <alignment horizontal="left"/>
    </xf>
    <xf numFmtId="0" fontId="5" fillId="2" borderId="43" xfId="0" applyFont="1" applyFill="1" applyBorder="1" applyAlignment="1">
      <alignment horizontal="left"/>
    </xf>
    <xf numFmtId="0" fontId="5" fillId="0" borderId="42" xfId="0" applyFont="1" applyBorder="1" applyAlignment="1">
      <alignment horizontal="left"/>
    </xf>
    <xf numFmtId="164" fontId="5" fillId="0" borderId="42" xfId="0" applyNumberFormat="1" applyFont="1" applyBorder="1" applyAlignment="1">
      <alignment horizontal="left"/>
    </xf>
    <xf numFmtId="0" fontId="5" fillId="0" borderId="42" xfId="0" applyFont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3" fontId="5" fillId="2" borderId="43" xfId="0" applyNumberFormat="1" applyFont="1" applyFill="1" applyBorder="1"/>
    <xf numFmtId="0" fontId="5" fillId="0" borderId="41" xfId="0" quotePrefix="1" applyFont="1" applyBorder="1" applyAlignment="1">
      <alignment horizontal="right"/>
    </xf>
    <xf numFmtId="165" fontId="5" fillId="0" borderId="34" xfId="0" applyNumberFormat="1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0" fontId="5" fillId="6" borderId="17" xfId="0" applyFont="1" applyFill="1" applyBorder="1"/>
    <xf numFmtId="0" fontId="5" fillId="9" borderId="17" xfId="0" applyFont="1" applyFill="1" applyBorder="1" applyAlignment="1">
      <alignment horizontal="left"/>
    </xf>
    <xf numFmtId="0" fontId="23" fillId="0" borderId="10" xfId="0" applyFont="1" applyBorder="1" applyAlignment="1">
      <alignment horizontal="right"/>
    </xf>
    <xf numFmtId="3" fontId="23" fillId="0" borderId="10" xfId="0" applyNumberFormat="1" applyFont="1" applyBorder="1" applyAlignment="1">
      <alignment horizontal="right"/>
    </xf>
    <xf numFmtId="0" fontId="5" fillId="9" borderId="40" xfId="0" applyFont="1" applyFill="1" applyBorder="1"/>
    <xf numFmtId="0" fontId="11" fillId="2" borderId="43" xfId="0" applyFont="1" applyFill="1" applyBorder="1"/>
    <xf numFmtId="0" fontId="5" fillId="8" borderId="43" xfId="0" applyFont="1" applyFill="1" applyBorder="1"/>
    <xf numFmtId="0" fontId="5" fillId="0" borderId="44" xfId="0" applyFont="1" applyBorder="1" applyAlignment="1">
      <alignment horizontal="right"/>
    </xf>
    <xf numFmtId="0" fontId="5" fillId="0" borderId="44" xfId="0" quotePrefix="1" applyFont="1" applyBorder="1" applyAlignment="1">
      <alignment horizontal="right"/>
    </xf>
    <xf numFmtId="0" fontId="5" fillId="8" borderId="10" xfId="0" applyFont="1" applyFill="1" applyBorder="1" applyAlignment="1">
      <alignment horizontal="left"/>
    </xf>
    <xf numFmtId="0" fontId="5" fillId="6" borderId="40" xfId="0" applyFont="1" applyFill="1" applyBorder="1"/>
    <xf numFmtId="0" fontId="5" fillId="9" borderId="40" xfId="0" applyFont="1" applyFill="1" applyBorder="1" applyAlignment="1">
      <alignment horizontal="left"/>
    </xf>
    <xf numFmtId="49" fontId="5" fillId="0" borderId="41" xfId="0" applyNumberFormat="1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24" fillId="2" borderId="43" xfId="0" applyFont="1" applyFill="1" applyBorder="1"/>
    <xf numFmtId="0" fontId="5" fillId="0" borderId="34" xfId="0" quotePrefix="1" applyFont="1" applyBorder="1" applyAlignment="1">
      <alignment horizontal="right"/>
    </xf>
    <xf numFmtId="0" fontId="25" fillId="0" borderId="34" xfId="0" applyFont="1" applyBorder="1"/>
    <xf numFmtId="0" fontId="27" fillId="0" borderId="41" xfId="0" applyFont="1" applyBorder="1"/>
    <xf numFmtId="165" fontId="5" fillId="0" borderId="42" xfId="0" applyNumberFormat="1" applyFont="1" applyBorder="1" applyAlignment="1">
      <alignment horizontal="left"/>
    </xf>
    <xf numFmtId="0" fontId="5" fillId="5" borderId="10" xfId="0" applyFont="1" applyFill="1" applyBorder="1"/>
    <xf numFmtId="0" fontId="11" fillId="5" borderId="10" xfId="0" applyFont="1" applyFill="1" applyBorder="1"/>
    <xf numFmtId="0" fontId="29" fillId="0" borderId="34" xfId="0" applyFont="1" applyBorder="1"/>
    <xf numFmtId="0" fontId="30" fillId="0" borderId="10" xfId="0" applyFont="1" applyBorder="1"/>
    <xf numFmtId="0" fontId="5" fillId="7" borderId="40" xfId="0" applyFont="1" applyFill="1" applyBorder="1"/>
    <xf numFmtId="164" fontId="5" fillId="10" borderId="10" xfId="0" applyNumberFormat="1" applyFont="1" applyFill="1" applyBorder="1" applyAlignment="1">
      <alignment horizontal="left"/>
    </xf>
    <xf numFmtId="164" fontId="5" fillId="8" borderId="10" xfId="0" applyNumberFormat="1" applyFont="1" applyFill="1" applyBorder="1" applyAlignment="1">
      <alignment horizontal="left"/>
    </xf>
    <xf numFmtId="0" fontId="32" fillId="0" borderId="10" xfId="0" applyFont="1" applyBorder="1"/>
    <xf numFmtId="165" fontId="5" fillId="0" borderId="41" xfId="0" applyNumberFormat="1" applyFont="1" applyBorder="1" applyAlignment="1">
      <alignment horizontal="left"/>
    </xf>
    <xf numFmtId="0" fontId="5" fillId="10" borderId="10" xfId="0" applyFont="1" applyFill="1" applyBorder="1" applyAlignment="1">
      <alignment horizontal="right"/>
    </xf>
    <xf numFmtId="0" fontId="34" fillId="0" borderId="41" xfId="0" applyFont="1" applyBorder="1" applyAlignment="1">
      <alignment horizontal="left"/>
    </xf>
    <xf numFmtId="0" fontId="11" fillId="4" borderId="10" xfId="0" applyFont="1" applyFill="1" applyBorder="1"/>
    <xf numFmtId="0" fontId="5" fillId="4" borderId="10" xfId="0" applyFont="1" applyFill="1" applyBorder="1"/>
    <xf numFmtId="0" fontId="5" fillId="9" borderId="17" xfId="0" applyFont="1" applyFill="1" applyBorder="1"/>
    <xf numFmtId="0" fontId="11" fillId="2" borderId="40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7" fillId="0" borderId="41" xfId="0" applyFont="1" applyBorder="1" applyAlignment="1">
      <alignment horizontal="right"/>
    </xf>
    <xf numFmtId="0" fontId="17" fillId="0" borderId="42" xfId="0" applyFont="1" applyBorder="1" applyAlignment="1">
      <alignment horizontal="left"/>
    </xf>
    <xf numFmtId="0" fontId="11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164" fontId="5" fillId="0" borderId="34" xfId="0" applyNumberFormat="1" applyFont="1" applyBorder="1" applyAlignment="1">
      <alignment horizontal="left" vertical="center"/>
    </xf>
    <xf numFmtId="165" fontId="5" fillId="0" borderId="34" xfId="0" applyNumberFormat="1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1" fontId="5" fillId="0" borderId="10" xfId="0" applyNumberFormat="1" applyFont="1" applyBorder="1" applyAlignment="1">
      <alignment horizontal="left" vertical="center"/>
    </xf>
    <xf numFmtId="0" fontId="5" fillId="0" borderId="44" xfId="0" applyFont="1" applyBorder="1" applyAlignment="1">
      <alignment horizontal="right" vertical="center" wrapText="1"/>
    </xf>
    <xf numFmtId="0" fontId="39" fillId="0" borderId="10" xfId="0" applyFont="1" applyBorder="1" applyAlignment="1">
      <alignment horizontal="left" vertical="center" wrapText="1"/>
    </xf>
    <xf numFmtId="1" fontId="5" fillId="0" borderId="34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0" xfId="0" quotePrefix="1" applyFont="1" applyBorder="1" applyAlignment="1">
      <alignment horizontal="right" vertical="center" wrapText="1"/>
    </xf>
    <xf numFmtId="3" fontId="5" fillId="5" borderId="10" xfId="0" applyNumberFormat="1" applyFont="1" applyFill="1" applyBorder="1"/>
    <xf numFmtId="165" fontId="5" fillId="10" borderId="10" xfId="0" applyNumberFormat="1" applyFont="1" applyFill="1" applyBorder="1" applyAlignment="1">
      <alignment horizontal="left"/>
    </xf>
    <xf numFmtId="0" fontId="5" fillId="10" borderId="10" xfId="0" applyFont="1" applyFill="1" applyBorder="1" applyAlignment="1">
      <alignment horizontal="left"/>
    </xf>
    <xf numFmtId="0" fontId="5" fillId="10" borderId="10" xfId="0" applyFont="1" applyFill="1" applyBorder="1"/>
    <xf numFmtId="165" fontId="5" fillId="8" borderId="40" xfId="0" applyNumberFormat="1" applyFont="1" applyFill="1" applyBorder="1" applyAlignment="1">
      <alignment horizontal="left"/>
    </xf>
    <xf numFmtId="0" fontId="5" fillId="8" borderId="40" xfId="0" applyFont="1" applyFill="1" applyBorder="1" applyAlignment="1">
      <alignment horizontal="left"/>
    </xf>
    <xf numFmtId="0" fontId="5" fillId="0" borderId="2" xfId="0" quotePrefix="1" applyFont="1" applyBorder="1" applyAlignment="1">
      <alignment horizontal="right"/>
    </xf>
    <xf numFmtId="0" fontId="5" fillId="5" borderId="17" xfId="0" applyFont="1" applyFill="1" applyBorder="1"/>
    <xf numFmtId="0" fontId="42" fillId="8" borderId="10" xfId="0" applyFont="1" applyFill="1" applyBorder="1"/>
    <xf numFmtId="0" fontId="5" fillId="0" borderId="47" xfId="0" applyFont="1" applyBorder="1" applyAlignment="1">
      <alignment horizontal="right"/>
    </xf>
    <xf numFmtId="0" fontId="5" fillId="4" borderId="17" xfId="0" applyFont="1" applyFill="1" applyBorder="1"/>
    <xf numFmtId="0" fontId="11" fillId="4" borderId="17" xfId="0" applyFont="1" applyFill="1" applyBorder="1"/>
    <xf numFmtId="0" fontId="5" fillId="8" borderId="17" xfId="0" applyFont="1" applyFill="1" applyBorder="1"/>
    <xf numFmtId="0" fontId="5" fillId="0" borderId="49" xfId="0" applyFont="1" applyBorder="1" applyAlignment="1">
      <alignment horizontal="right"/>
    </xf>
    <xf numFmtId="0" fontId="11" fillId="5" borderId="40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3" fontId="23" fillId="0" borderId="34" xfId="0" applyNumberFormat="1" applyFont="1" applyBorder="1" applyAlignment="1">
      <alignment horizontal="right"/>
    </xf>
    <xf numFmtId="0" fontId="48" fillId="10" borderId="10" xfId="0" applyFont="1" applyFill="1" applyBorder="1"/>
    <xf numFmtId="0" fontId="17" fillId="0" borderId="34" xfId="0" applyFont="1" applyBorder="1" applyAlignment="1">
      <alignment horizontal="left"/>
    </xf>
    <xf numFmtId="0" fontId="5" fillId="0" borderId="4" xfId="0" applyFont="1" applyBorder="1"/>
    <xf numFmtId="165" fontId="5" fillId="8" borderId="10" xfId="0" applyNumberFormat="1" applyFont="1" applyFill="1" applyBorder="1" applyAlignment="1">
      <alignment horizontal="left"/>
    </xf>
    <xf numFmtId="0" fontId="51" fillId="8" borderId="10" xfId="0" applyFont="1" applyFill="1" applyBorder="1"/>
    <xf numFmtId="0" fontId="11" fillId="5" borderId="40" xfId="0" applyFont="1" applyFill="1" applyBorder="1"/>
    <xf numFmtId="0" fontId="5" fillId="5" borderId="40" xfId="0" applyFont="1" applyFill="1" applyBorder="1"/>
    <xf numFmtId="0" fontId="5" fillId="0" borderId="1" xfId="0" applyFont="1" applyBorder="1" applyAlignment="1">
      <alignment horizontal="right"/>
    </xf>
    <xf numFmtId="0" fontId="52" fillId="0" borderId="10" xfId="0" applyFont="1" applyBorder="1"/>
    <xf numFmtId="0" fontId="1" fillId="2" borderId="39" xfId="0" applyFont="1" applyFill="1" applyBorder="1"/>
    <xf numFmtId="0" fontId="5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56" fillId="0" borderId="0" xfId="0" applyFont="1"/>
    <xf numFmtId="0" fontId="57" fillId="0" borderId="10" xfId="0" applyFont="1" applyBorder="1" applyAlignment="1">
      <alignment horizontal="left" vertical="center"/>
    </xf>
    <xf numFmtId="0" fontId="58" fillId="0" borderId="38" xfId="0" applyFont="1" applyBorder="1"/>
    <xf numFmtId="0" fontId="5" fillId="0" borderId="6" xfId="0" applyFont="1" applyBorder="1"/>
    <xf numFmtId="165" fontId="5" fillId="0" borderId="41" xfId="0" applyNumberFormat="1" applyFont="1" applyBorder="1" applyAlignment="1">
      <alignment horizontal="left" vertical="center"/>
    </xf>
    <xf numFmtId="165" fontId="60" fillId="8" borderId="10" xfId="0" applyNumberFormat="1" applyFont="1" applyFill="1" applyBorder="1" applyAlignment="1">
      <alignment horizontal="left"/>
    </xf>
    <xf numFmtId="164" fontId="5" fillId="0" borderId="10" xfId="0" applyNumberFormat="1" applyFont="1" applyBorder="1"/>
    <xf numFmtId="0" fontId="5" fillId="8" borderId="43" xfId="0" applyFont="1" applyFill="1" applyBorder="1" applyAlignment="1">
      <alignment horizontal="left"/>
    </xf>
    <xf numFmtId="165" fontId="5" fillId="2" borderId="9" xfId="0" applyNumberFormat="1" applyFont="1" applyFill="1" applyBorder="1"/>
    <xf numFmtId="0" fontId="5" fillId="2" borderId="9" xfId="0" applyFont="1" applyFill="1" applyBorder="1" applyAlignment="1">
      <alignment horizontal="center"/>
    </xf>
    <xf numFmtId="164" fontId="5" fillId="9" borderId="10" xfId="0" applyNumberFormat="1" applyFont="1" applyFill="1" applyBorder="1" applyAlignment="1">
      <alignment horizontal="left"/>
    </xf>
    <xf numFmtId="0" fontId="32" fillId="9" borderId="10" xfId="0" applyFont="1" applyFill="1" applyBorder="1"/>
    <xf numFmtId="0" fontId="61" fillId="0" borderId="10" xfId="0" applyFont="1" applyBorder="1" applyAlignment="1">
      <alignment horizontal="left"/>
    </xf>
    <xf numFmtId="164" fontId="63" fillId="11" borderId="10" xfId="0" applyNumberFormat="1" applyFont="1" applyFill="1" applyBorder="1" applyAlignment="1">
      <alignment horizontal="left"/>
    </xf>
    <xf numFmtId="1" fontId="17" fillId="3" borderId="17" xfId="0" applyNumberFormat="1" applyFont="1" applyFill="1" applyBorder="1" applyAlignment="1">
      <alignment horizontal="right"/>
    </xf>
    <xf numFmtId="0" fontId="11" fillId="8" borderId="17" xfId="0" applyFont="1" applyFill="1" applyBorder="1" applyAlignment="1">
      <alignment horizontal="right"/>
    </xf>
    <xf numFmtId="0" fontId="11" fillId="4" borderId="40" xfId="0" applyFont="1" applyFill="1" applyBorder="1"/>
    <xf numFmtId="0" fontId="5" fillId="4" borderId="40" xfId="0" applyFont="1" applyFill="1" applyBorder="1"/>
    <xf numFmtId="164" fontId="5" fillId="0" borderId="52" xfId="0" applyNumberFormat="1" applyFont="1" applyBorder="1" applyAlignment="1">
      <alignment horizontal="left"/>
    </xf>
    <xf numFmtId="1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right"/>
    </xf>
    <xf numFmtId="0" fontId="5" fillId="9" borderId="10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17" fillId="0" borderId="34" xfId="0" applyFont="1" applyBorder="1" applyAlignment="1">
      <alignment horizontal="right"/>
    </xf>
    <xf numFmtId="0" fontId="11" fillId="5" borderId="10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49" fontId="5" fillId="0" borderId="10" xfId="0" quotePrefix="1" applyNumberFormat="1" applyFont="1" applyBorder="1" applyAlignment="1">
      <alignment horizontal="right"/>
    </xf>
    <xf numFmtId="0" fontId="17" fillId="0" borderId="10" xfId="0" applyFont="1" applyBorder="1" applyAlignment="1">
      <alignment horizontal="right" vertical="center"/>
    </xf>
    <xf numFmtId="0" fontId="32" fillId="8" borderId="10" xfId="0" applyFont="1" applyFill="1" applyBorder="1"/>
    <xf numFmtId="3" fontId="5" fillId="5" borderId="40" xfId="0" applyNumberFormat="1" applyFont="1" applyFill="1" applyBorder="1"/>
    <xf numFmtId="0" fontId="11" fillId="2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2" fillId="0" borderId="10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right" vertical="center" wrapText="1"/>
    </xf>
    <xf numFmtId="0" fontId="5" fillId="0" borderId="38" xfId="0" applyFont="1" applyBorder="1"/>
    <xf numFmtId="165" fontId="5" fillId="2" borderId="54" xfId="0" applyNumberFormat="1" applyFont="1" applyFill="1" applyBorder="1"/>
    <xf numFmtId="165" fontId="5" fillId="0" borderId="10" xfId="0" applyNumberFormat="1" applyFont="1" applyBorder="1" applyAlignment="1">
      <alignment horizontal="left" vertical="center" wrapText="1"/>
    </xf>
    <xf numFmtId="3" fontId="23" fillId="8" borderId="10" xfId="0" applyNumberFormat="1" applyFont="1" applyFill="1" applyBorder="1" applyAlignment="1">
      <alignment horizontal="right"/>
    </xf>
    <xf numFmtId="0" fontId="67" fillId="0" borderId="10" xfId="0" applyFont="1" applyBorder="1" applyAlignment="1">
      <alignment horizontal="left"/>
    </xf>
    <xf numFmtId="165" fontId="5" fillId="2" borderId="55" xfId="0" applyNumberFormat="1" applyFont="1" applyFill="1" applyBorder="1"/>
    <xf numFmtId="165" fontId="5" fillId="2" borderId="56" xfId="0" applyNumberFormat="1" applyFont="1" applyFill="1" applyBorder="1"/>
    <xf numFmtId="0" fontId="5" fillId="6" borderId="43" xfId="0" applyFont="1" applyFill="1" applyBorder="1"/>
    <xf numFmtId="0" fontId="74" fillId="0" borderId="10" xfId="0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5" fontId="1" fillId="0" borderId="0" xfId="0" applyNumberFormat="1" applyFont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8" borderId="57" xfId="0" applyFont="1" applyFill="1" applyBorder="1"/>
    <xf numFmtId="0" fontId="1" fillId="0" borderId="5" xfId="0" applyFont="1" applyBorder="1"/>
    <xf numFmtId="0" fontId="1" fillId="0" borderId="42" xfId="0" applyFont="1" applyBorder="1"/>
    <xf numFmtId="0" fontId="1" fillId="0" borderId="4" xfId="0" quotePrefix="1" applyFont="1" applyBorder="1"/>
    <xf numFmtId="165" fontId="1" fillId="0" borderId="10" xfId="0" applyNumberFormat="1" applyFont="1" applyBorder="1"/>
    <xf numFmtId="0" fontId="1" fillId="6" borderId="10" xfId="0" applyFont="1" applyFill="1" applyBorder="1"/>
    <xf numFmtId="0" fontId="1" fillId="5" borderId="10" xfId="0" applyFont="1" applyFill="1" applyBorder="1"/>
    <xf numFmtId="0" fontId="1" fillId="0" borderId="38" xfId="0" applyFont="1" applyBorder="1"/>
    <xf numFmtId="0" fontId="1" fillId="4" borderId="10" xfId="0" applyFont="1" applyFill="1" applyBorder="1"/>
    <xf numFmtId="165" fontId="1" fillId="0" borderId="34" xfId="0" applyNumberFormat="1" applyFont="1" applyBorder="1"/>
    <xf numFmtId="0" fontId="1" fillId="0" borderId="34" xfId="0" applyFont="1" applyBorder="1"/>
    <xf numFmtId="0" fontId="1" fillId="0" borderId="58" xfId="0" applyFont="1" applyBorder="1"/>
    <xf numFmtId="0" fontId="10" fillId="0" borderId="10" xfId="0" applyFont="1" applyBorder="1"/>
    <xf numFmtId="0" fontId="1" fillId="7" borderId="10" xfId="0" applyFont="1" applyFill="1" applyBorder="1"/>
    <xf numFmtId="165" fontId="1" fillId="0" borderId="5" xfId="0" applyNumberFormat="1" applyFont="1" applyBorder="1"/>
    <xf numFmtId="0" fontId="1" fillId="6" borderId="43" xfId="0" applyFont="1" applyFill="1" applyBorder="1"/>
    <xf numFmtId="0" fontId="10" fillId="0" borderId="42" xfId="0" applyFont="1" applyBorder="1"/>
    <xf numFmtId="0" fontId="1" fillId="0" borderId="4" xfId="0" applyFont="1" applyBorder="1"/>
    <xf numFmtId="0" fontId="10" fillId="0" borderId="4" xfId="0" applyFont="1" applyBorder="1"/>
    <xf numFmtId="0" fontId="1" fillId="5" borderId="43" xfId="0" applyFont="1" applyFill="1" applyBorder="1"/>
    <xf numFmtId="0" fontId="1" fillId="7" borderId="43" xfId="0" applyFont="1" applyFill="1" applyBorder="1"/>
    <xf numFmtId="0" fontId="77" fillId="0" borderId="42" xfId="0" applyFont="1" applyBorder="1"/>
    <xf numFmtId="0" fontId="1" fillId="5" borderId="37" xfId="0" applyFont="1" applyFill="1" applyBorder="1"/>
    <xf numFmtId="0" fontId="1" fillId="6" borderId="37" xfId="0" applyFont="1" applyFill="1" applyBorder="1"/>
    <xf numFmtId="165" fontId="77" fillId="8" borderId="10" xfId="0" applyNumberFormat="1" applyFont="1" applyFill="1" applyBorder="1"/>
    <xf numFmtId="0" fontId="77" fillId="8" borderId="10" xfId="0" applyFont="1" applyFill="1" applyBorder="1"/>
    <xf numFmtId="0" fontId="1" fillId="0" borderId="10" xfId="0" applyFont="1" applyBorder="1" applyAlignment="1">
      <alignment horizontal="center"/>
    </xf>
    <xf numFmtId="0" fontId="1" fillId="6" borderId="10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7" borderId="10" xfId="0" applyFont="1" applyFill="1" applyBorder="1" applyAlignment="1">
      <alignment horizontal="right"/>
    </xf>
    <xf numFmtId="165" fontId="24" fillId="0" borderId="10" xfId="0" applyNumberFormat="1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6" borderId="10" xfId="0" applyFont="1" applyFill="1" applyBorder="1" applyAlignment="1">
      <alignment horizontal="right"/>
    </xf>
    <xf numFmtId="0" fontId="24" fillId="0" borderId="10" xfId="0" applyFont="1" applyBorder="1"/>
    <xf numFmtId="0" fontId="24" fillId="7" borderId="10" xfId="0" applyFont="1" applyFill="1" applyBorder="1" applyAlignment="1">
      <alignment horizontal="right"/>
    </xf>
    <xf numFmtId="0" fontId="24" fillId="5" borderId="10" xfId="0" applyFont="1" applyFill="1" applyBorder="1" applyAlignment="1">
      <alignment horizontal="right"/>
    </xf>
    <xf numFmtId="165" fontId="1" fillId="0" borderId="59" xfId="0" applyNumberFormat="1" applyFont="1" applyBorder="1"/>
    <xf numFmtId="165" fontId="1" fillId="12" borderId="10" xfId="0" applyNumberFormat="1" applyFont="1" applyFill="1" applyBorder="1"/>
    <xf numFmtId="0" fontId="1" fillId="12" borderId="10" xfId="0" applyFont="1" applyFill="1" applyBorder="1"/>
    <xf numFmtId="0" fontId="1" fillId="0" borderId="59" xfId="0" applyFont="1" applyBorder="1"/>
    <xf numFmtId="0" fontId="1" fillId="0" borderId="41" xfId="0" applyFont="1" applyBorder="1"/>
    <xf numFmtId="0" fontId="1" fillId="0" borderId="60" xfId="0" applyFont="1" applyBorder="1"/>
    <xf numFmtId="165" fontId="1" fillId="0" borderId="61" xfId="0" applyNumberFormat="1" applyFont="1" applyBorder="1"/>
    <xf numFmtId="0" fontId="1" fillId="0" borderId="35" xfId="0" applyFont="1" applyBorder="1"/>
    <xf numFmtId="0" fontId="1" fillId="6" borderId="35" xfId="0" applyFont="1" applyFill="1" applyBorder="1"/>
    <xf numFmtId="0" fontId="1" fillId="0" borderId="36" xfId="0" applyFont="1" applyBorder="1"/>
    <xf numFmtId="0" fontId="4" fillId="2" borderId="34" xfId="0" applyFont="1" applyFill="1" applyBorder="1"/>
    <xf numFmtId="3" fontId="5" fillId="2" borderId="34" xfId="0" applyNumberFormat="1" applyFont="1" applyFill="1" applyBorder="1"/>
    <xf numFmtId="3" fontId="5" fillId="2" borderId="41" xfId="0" applyNumberFormat="1" applyFont="1" applyFill="1" applyBorder="1"/>
    <xf numFmtId="0" fontId="5" fillId="2" borderId="41" xfId="0" applyFont="1" applyFill="1" applyBorder="1"/>
    <xf numFmtId="0" fontId="5" fillId="2" borderId="34" xfId="0" applyFont="1" applyFill="1" applyBorder="1"/>
    <xf numFmtId="3" fontId="5" fillId="5" borderId="41" xfId="0" applyNumberFormat="1" applyFont="1" applyFill="1" applyBorder="1"/>
    <xf numFmtId="0" fontId="1" fillId="0" borderId="43" xfId="0" applyFont="1" applyBorder="1"/>
    <xf numFmtId="14" fontId="0" fillId="0" borderId="64" xfId="0" applyNumberFormat="1" applyBorder="1"/>
    <xf numFmtId="0" fontId="0" fillId="0" borderId="64" xfId="0" applyBorder="1"/>
    <xf numFmtId="0" fontId="5" fillId="14" borderId="10" xfId="0" applyFont="1" applyFill="1" applyBorder="1"/>
    <xf numFmtId="0" fontId="0" fillId="15" borderId="64" xfId="0" applyFill="1" applyBorder="1"/>
    <xf numFmtId="0" fontId="0" fillId="16" borderId="64" xfId="0" applyFill="1" applyBorder="1"/>
    <xf numFmtId="0" fontId="11" fillId="18" borderId="10" xfId="0" applyFont="1" applyFill="1" applyBorder="1"/>
    <xf numFmtId="0" fontId="5" fillId="18" borderId="10" xfId="0" applyFont="1" applyFill="1" applyBorder="1"/>
    <xf numFmtId="165" fontId="1" fillId="0" borderId="64" xfId="0" applyNumberFormat="1" applyFont="1" applyBorder="1"/>
    <xf numFmtId="14" fontId="0" fillId="0" borderId="10" xfId="0" applyNumberFormat="1" applyBorder="1"/>
    <xf numFmtId="0" fontId="1" fillId="0" borderId="64" xfId="0" applyFont="1" applyBorder="1"/>
    <xf numFmtId="0" fontId="0" fillId="0" borderId="10" xfId="0" applyBorder="1"/>
    <xf numFmtId="0" fontId="1" fillId="5" borderId="64" xfId="0" applyFont="1" applyFill="1" applyBorder="1"/>
    <xf numFmtId="0" fontId="0" fillId="19" borderId="10" xfId="0" applyFill="1" applyBorder="1"/>
    <xf numFmtId="0" fontId="1" fillId="6" borderId="42" xfId="0" applyFont="1" applyFill="1" applyBorder="1"/>
    <xf numFmtId="0" fontId="1" fillId="6" borderId="64" xfId="0" applyFont="1" applyFill="1" applyBorder="1"/>
    <xf numFmtId="0" fontId="0" fillId="20" borderId="10" xfId="0" applyFill="1" applyBorder="1"/>
    <xf numFmtId="0" fontId="1" fillId="4" borderId="64" xfId="0" applyFont="1" applyFill="1" applyBorder="1"/>
    <xf numFmtId="0" fontId="1" fillId="7" borderId="17" xfId="0" applyFont="1" applyFill="1" applyBorder="1"/>
    <xf numFmtId="0" fontId="1" fillId="7" borderId="42" xfId="0" applyFont="1" applyFill="1" applyBorder="1"/>
    <xf numFmtId="0" fontId="1" fillId="8" borderId="42" xfId="0" applyFont="1" applyFill="1" applyBorder="1"/>
    <xf numFmtId="0" fontId="77" fillId="8" borderId="42" xfId="0" applyFont="1" applyFill="1" applyBorder="1"/>
    <xf numFmtId="0" fontId="1" fillId="8" borderId="4" xfId="0" applyFont="1" applyFill="1" applyBorder="1"/>
    <xf numFmtId="0" fontId="1" fillId="0" borderId="57" xfId="0" applyFont="1" applyBorder="1"/>
    <xf numFmtId="0" fontId="77" fillId="8" borderId="4" xfId="0" applyFont="1" applyFill="1" applyBorder="1"/>
    <xf numFmtId="3" fontId="5" fillId="18" borderId="10" xfId="0" applyNumberFormat="1" applyFont="1" applyFill="1" applyBorder="1"/>
    <xf numFmtId="3" fontId="5" fillId="18" borderId="41" xfId="0" applyNumberFormat="1" applyFont="1" applyFill="1" applyBorder="1"/>
    <xf numFmtId="3" fontId="5" fillId="18" borderId="43" xfId="0" applyNumberFormat="1" applyFont="1" applyFill="1" applyBorder="1"/>
    <xf numFmtId="0" fontId="5" fillId="18" borderId="40" xfId="0" applyFont="1" applyFill="1" applyBorder="1"/>
    <xf numFmtId="0" fontId="5" fillId="18" borderId="41" xfId="0" applyFont="1" applyFill="1" applyBorder="1"/>
    <xf numFmtId="0" fontId="5" fillId="19" borderId="34" xfId="0" applyFont="1" applyFill="1" applyBorder="1" applyAlignment="1">
      <alignment horizontal="center"/>
    </xf>
    <xf numFmtId="0" fontId="5" fillId="19" borderId="42" xfId="0" applyFont="1" applyFill="1" applyBorder="1" applyAlignment="1">
      <alignment horizontal="center"/>
    </xf>
    <xf numFmtId="0" fontId="80" fillId="13" borderId="34" xfId="0" applyFont="1" applyFill="1" applyBorder="1" applyAlignment="1">
      <alignment horizontal="center"/>
    </xf>
    <xf numFmtId="0" fontId="82" fillId="0" borderId="10" xfId="1" applyBorder="1"/>
    <xf numFmtId="0" fontId="5" fillId="8" borderId="34" xfId="0" applyFont="1" applyFill="1" applyBorder="1" applyAlignment="1">
      <alignment horizontal="center"/>
    </xf>
    <xf numFmtId="0" fontId="1" fillId="2" borderId="17" xfId="0" applyFont="1" applyFill="1" applyBorder="1"/>
    <xf numFmtId="0" fontId="5" fillId="2" borderId="39" xfId="0" applyFont="1" applyFill="1" applyBorder="1"/>
    <xf numFmtId="0" fontId="24" fillId="2" borderId="10" xfId="0" applyFont="1" applyFill="1" applyBorder="1"/>
    <xf numFmtId="0" fontId="1" fillId="2" borderId="40" xfId="0" applyFont="1" applyFill="1" applyBorder="1"/>
    <xf numFmtId="0" fontId="1" fillId="2" borderId="43" xfId="0" applyFont="1" applyFill="1" applyBorder="1"/>
    <xf numFmtId="0" fontId="5" fillId="7" borderId="43" xfId="0" applyFont="1" applyFill="1" applyBorder="1"/>
    <xf numFmtId="0" fontId="5" fillId="17" borderId="10" xfId="0" applyFont="1" applyFill="1" applyBorder="1"/>
    <xf numFmtId="0" fontId="11" fillId="5" borderId="17" xfId="0" applyFont="1" applyFill="1" applyBorder="1"/>
    <xf numFmtId="0" fontId="11" fillId="2" borderId="40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wrapText="1"/>
    </xf>
    <xf numFmtId="0" fontId="5" fillId="2" borderId="9" xfId="0" applyFont="1" applyFill="1" applyBorder="1" applyAlignment="1">
      <alignment horizontal="left"/>
    </xf>
    <xf numFmtId="0" fontId="5" fillId="2" borderId="40" xfId="0" applyFont="1" applyFill="1" applyBorder="1" applyAlignment="1">
      <alignment vertical="center" wrapText="1"/>
    </xf>
    <xf numFmtId="0" fontId="5" fillId="0" borderId="4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8" borderId="42" xfId="0" applyFont="1" applyFill="1" applyBorder="1" applyAlignment="1">
      <alignment horizontal="left"/>
    </xf>
    <xf numFmtId="0" fontId="5" fillId="8" borderId="41" xfId="0" applyFont="1" applyFill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164" fontId="5" fillId="0" borderId="40" xfId="0" applyNumberFormat="1" applyFont="1" applyBorder="1" applyAlignment="1">
      <alignment horizontal="left"/>
    </xf>
    <xf numFmtId="164" fontId="5" fillId="8" borderId="41" xfId="0" applyNumberFormat="1" applyFont="1" applyFill="1" applyBorder="1" applyAlignment="1">
      <alignment horizontal="left"/>
    </xf>
    <xf numFmtId="164" fontId="5" fillId="8" borderId="42" xfId="0" applyNumberFormat="1" applyFont="1" applyFill="1" applyBorder="1" applyAlignment="1">
      <alignment horizontal="left"/>
    </xf>
    <xf numFmtId="165" fontId="5" fillId="0" borderId="43" xfId="0" applyNumberFormat="1" applyFont="1" applyBorder="1" applyAlignment="1">
      <alignment horizontal="left"/>
    </xf>
    <xf numFmtId="164" fontId="5" fillId="8" borderId="34" xfId="0" applyNumberFormat="1" applyFont="1" applyFill="1" applyBorder="1" applyAlignment="1">
      <alignment horizontal="left"/>
    </xf>
    <xf numFmtId="164" fontId="5" fillId="0" borderId="17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4" fontId="5" fillId="0" borderId="10" xfId="0" applyNumberFormat="1" applyFont="1" applyBorder="1" applyAlignment="1">
      <alignment horizontal="left" wrapText="1"/>
    </xf>
    <xf numFmtId="0" fontId="5" fillId="9" borderId="41" xfId="0" applyFont="1" applyFill="1" applyBorder="1" applyAlignment="1">
      <alignment horizontal="left"/>
    </xf>
    <xf numFmtId="0" fontId="5" fillId="0" borderId="17" xfId="0" applyFont="1" applyBorder="1"/>
    <xf numFmtId="0" fontId="5" fillId="0" borderId="40" xfId="0" applyFont="1" applyBorder="1"/>
    <xf numFmtId="0" fontId="35" fillId="0" borderId="10" xfId="0" applyFont="1" applyBorder="1"/>
    <xf numFmtId="0" fontId="5" fillId="0" borderId="0" xfId="0" applyFont="1" applyBorder="1"/>
    <xf numFmtId="0" fontId="17" fillId="0" borderId="10" xfId="0" applyFont="1" applyBorder="1"/>
    <xf numFmtId="0" fontId="5" fillId="10" borderId="41" xfId="0" applyFont="1" applyFill="1" applyBorder="1" applyAlignment="1">
      <alignment horizontal="left"/>
    </xf>
    <xf numFmtId="0" fontId="5" fillId="9" borderId="41" xfId="0" applyFont="1" applyFill="1" applyBorder="1"/>
    <xf numFmtId="0" fontId="5" fillId="9" borderId="34" xfId="0" applyFont="1" applyFill="1" applyBorder="1"/>
    <xf numFmtId="0" fontId="5" fillId="8" borderId="41" xfId="0" applyFont="1" applyFill="1" applyBorder="1"/>
    <xf numFmtId="0" fontId="5" fillId="0" borderId="9" xfId="0" applyFont="1" applyBorder="1"/>
    <xf numFmtId="0" fontId="5" fillId="8" borderId="34" xfId="0" applyFont="1" applyFill="1" applyBorder="1"/>
    <xf numFmtId="0" fontId="5" fillId="9" borderId="42" xfId="0" applyFont="1" applyFill="1" applyBorder="1" applyAlignment="1">
      <alignment horizontal="left"/>
    </xf>
    <xf numFmtId="0" fontId="5" fillId="10" borderId="41" xfId="0" applyFont="1" applyFill="1" applyBorder="1"/>
    <xf numFmtId="0" fontId="5" fillId="8" borderId="34" xfId="0" applyFont="1" applyFill="1" applyBorder="1" applyAlignment="1">
      <alignment horizontal="left"/>
    </xf>
    <xf numFmtId="0" fontId="5" fillId="9" borderId="34" xfId="0" applyFont="1" applyFill="1" applyBorder="1" applyAlignment="1">
      <alignment horizontal="left"/>
    </xf>
    <xf numFmtId="0" fontId="5" fillId="0" borderId="4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10" borderId="41" xfId="0" applyFont="1" applyFill="1" applyBorder="1" applyAlignment="1">
      <alignment horizontal="right"/>
    </xf>
    <xf numFmtId="0" fontId="5" fillId="8" borderId="41" xfId="0" applyFont="1" applyFill="1" applyBorder="1" applyAlignment="1">
      <alignment horizontal="right"/>
    </xf>
    <xf numFmtId="0" fontId="5" fillId="8" borderId="34" xfId="0" applyFont="1" applyFill="1" applyBorder="1" applyAlignment="1">
      <alignment horizontal="right"/>
    </xf>
    <xf numFmtId="0" fontId="5" fillId="8" borderId="42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46" xfId="0" applyFont="1" applyBorder="1" applyAlignment="1">
      <alignment horizontal="right"/>
    </xf>
    <xf numFmtId="0" fontId="36" fillId="0" borderId="10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45" xfId="0" quotePrefix="1" applyFont="1" applyBorder="1" applyAlignment="1">
      <alignment horizontal="right"/>
    </xf>
    <xf numFmtId="0" fontId="5" fillId="0" borderId="45" xfId="0" applyFont="1" applyBorder="1" applyAlignment="1">
      <alignment horizontal="right"/>
    </xf>
    <xf numFmtId="0" fontId="17" fillId="0" borderId="44" xfId="0" applyFont="1" applyBorder="1" applyAlignment="1">
      <alignment horizontal="right"/>
    </xf>
    <xf numFmtId="0" fontId="5" fillId="0" borderId="48" xfId="0" applyFont="1" applyBorder="1" applyAlignment="1">
      <alignment horizontal="right"/>
    </xf>
    <xf numFmtId="0" fontId="36" fillId="0" borderId="10" xfId="0" applyFont="1" applyBorder="1" applyAlignment="1">
      <alignment horizontal="center" vertical="center"/>
    </xf>
    <xf numFmtId="0" fontId="35" fillId="0" borderId="41" xfId="0" applyFont="1" applyBorder="1"/>
    <xf numFmtId="0" fontId="5" fillId="0" borderId="0" xfId="0" quotePrefix="1" applyFont="1" applyBorder="1" applyAlignment="1">
      <alignment horizontal="right"/>
    </xf>
    <xf numFmtId="0" fontId="16" fillId="0" borderId="34" xfId="0" applyFont="1" applyBorder="1" applyAlignment="1">
      <alignment horizontal="left"/>
    </xf>
    <xf numFmtId="0" fontId="18" fillId="0" borderId="10" xfId="0" applyFont="1" applyBorder="1"/>
    <xf numFmtId="0" fontId="31" fillId="0" borderId="10" xfId="0" applyFont="1" applyBorder="1"/>
    <xf numFmtId="0" fontId="32" fillId="0" borderId="42" xfId="0" applyFont="1" applyBorder="1"/>
    <xf numFmtId="0" fontId="19" fillId="0" borderId="41" xfId="0" applyFont="1" applyBorder="1" applyAlignment="1">
      <alignment horizontal="left"/>
    </xf>
    <xf numFmtId="0" fontId="15" fillId="0" borderId="34" xfId="0" applyFont="1" applyBorder="1"/>
    <xf numFmtId="0" fontId="34" fillId="0" borderId="10" xfId="0" applyFont="1" applyBorder="1" applyAlignment="1">
      <alignment horizontal="left"/>
    </xf>
    <xf numFmtId="0" fontId="66" fillId="0" borderId="10" xfId="0" applyFont="1" applyBorder="1"/>
    <xf numFmtId="0" fontId="15" fillId="0" borderId="53" xfId="0" applyFont="1" applyBorder="1"/>
    <xf numFmtId="0" fontId="33" fillId="10" borderId="10" xfId="0" applyFont="1" applyFill="1" applyBorder="1"/>
    <xf numFmtId="0" fontId="15" fillId="0" borderId="40" xfId="0" applyFont="1" applyBorder="1"/>
    <xf numFmtId="0" fontId="12" fillId="0" borderId="10" xfId="0" applyFont="1" applyBorder="1"/>
    <xf numFmtId="0" fontId="15" fillId="0" borderId="41" xfId="0" applyFont="1" applyBorder="1"/>
    <xf numFmtId="0" fontId="16" fillId="0" borderId="41" xfId="0" applyFont="1" applyBorder="1" applyAlignment="1">
      <alignment horizontal="left"/>
    </xf>
    <xf numFmtId="0" fontId="25" fillId="0" borderId="10" xfId="0" applyFont="1" applyBorder="1"/>
    <xf numFmtId="0" fontId="20" fillId="0" borderId="34" xfId="0" applyFont="1" applyBorder="1"/>
    <xf numFmtId="0" fontId="58" fillId="0" borderId="10" xfId="0" applyFont="1" applyBorder="1"/>
    <xf numFmtId="0" fontId="18" fillId="0" borderId="42" xfId="0" applyFont="1" applyBorder="1"/>
    <xf numFmtId="0" fontId="15" fillId="0" borderId="38" xfId="0" applyFont="1" applyBorder="1"/>
    <xf numFmtId="0" fontId="12" fillId="0" borderId="42" xfId="0" applyFont="1" applyBorder="1"/>
    <xf numFmtId="0" fontId="19" fillId="0" borderId="10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30" fillId="0" borderId="42" xfId="0" applyFont="1" applyBorder="1"/>
    <xf numFmtId="0" fontId="50" fillId="0" borderId="10" xfId="0" applyFont="1" applyBorder="1"/>
    <xf numFmtId="0" fontId="5" fillId="0" borderId="50" xfId="0" applyFont="1" applyBorder="1" applyAlignment="1">
      <alignment horizontal="left"/>
    </xf>
    <xf numFmtId="0" fontId="15" fillId="0" borderId="42" xfId="0" applyFont="1" applyBorder="1"/>
    <xf numFmtId="0" fontId="15" fillId="0" borderId="0" xfId="0" applyFont="1" applyBorder="1"/>
    <xf numFmtId="0" fontId="58" fillId="0" borderId="34" xfId="0" applyFont="1" applyBorder="1"/>
    <xf numFmtId="0" fontId="67" fillId="0" borderId="10" xfId="0" applyFont="1" applyBorder="1"/>
    <xf numFmtId="0" fontId="41" fillId="0" borderId="10" xfId="0" applyFont="1" applyBorder="1" applyAlignment="1">
      <alignment horizontal="left" vertical="center" wrapText="1"/>
    </xf>
    <xf numFmtId="0" fontId="20" fillId="0" borderId="41" xfId="0" applyFont="1" applyBorder="1"/>
    <xf numFmtId="0" fontId="59" fillId="0" borderId="41" xfId="0" applyFont="1" applyBorder="1"/>
    <xf numFmtId="0" fontId="75" fillId="9" borderId="10" xfId="0" applyFont="1" applyFill="1" applyBorder="1"/>
    <xf numFmtId="0" fontId="28" fillId="0" borderId="10" xfId="0" applyFont="1" applyBorder="1" applyAlignment="1">
      <alignment horizontal="left"/>
    </xf>
    <xf numFmtId="0" fontId="67" fillId="0" borderId="34" xfId="0" applyFont="1" applyBorder="1" applyAlignment="1">
      <alignment horizontal="left"/>
    </xf>
    <xf numFmtId="0" fontId="27" fillId="0" borderId="10" xfId="0" applyFont="1" applyBorder="1"/>
    <xf numFmtId="0" fontId="12" fillId="0" borderId="41" xfId="0" applyFont="1" applyBorder="1"/>
    <xf numFmtId="0" fontId="53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51" fillId="8" borderId="41" xfId="0" applyFont="1" applyFill="1" applyBorder="1"/>
    <xf numFmtId="0" fontId="82" fillId="0" borderId="34" xfId="1" applyBorder="1"/>
    <xf numFmtId="0" fontId="73" fillId="0" borderId="10" xfId="0" applyFont="1" applyBorder="1" applyAlignment="1">
      <alignment vertical="center" wrapText="1"/>
    </xf>
    <xf numFmtId="0" fontId="15" fillId="0" borderId="50" xfId="0" applyFont="1" applyBorder="1"/>
    <xf numFmtId="0" fontId="40" fillId="0" borderId="10" xfId="0" applyFont="1" applyBorder="1" applyAlignment="1">
      <alignment horizontal="left" vertical="center" wrapText="1"/>
    </xf>
    <xf numFmtId="0" fontId="15" fillId="0" borderId="17" xfId="0" applyFont="1" applyBorder="1"/>
    <xf numFmtId="0" fontId="39" fillId="0" borderId="34" xfId="0" applyFont="1" applyBorder="1" applyAlignment="1">
      <alignment horizontal="left" vertical="center" wrapText="1"/>
    </xf>
    <xf numFmtId="0" fontId="44" fillId="0" borderId="10" xfId="0" applyFont="1" applyBorder="1"/>
    <xf numFmtId="0" fontId="31" fillId="0" borderId="41" xfId="0" applyFont="1" applyBorder="1"/>
    <xf numFmtId="0" fontId="35" fillId="0" borderId="42" xfId="0" applyFont="1" applyBorder="1"/>
    <xf numFmtId="0" fontId="56" fillId="0" borderId="34" xfId="0" applyFont="1" applyBorder="1"/>
    <xf numFmtId="0" fontId="80" fillId="2" borderId="40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8" borderId="41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8" borderId="42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19" borderId="43" xfId="0" applyFont="1" applyFill="1" applyBorder="1" applyAlignment="1">
      <alignment horizontal="center"/>
    </xf>
    <xf numFmtId="3" fontId="23" fillId="0" borderId="43" xfId="0" applyNumberFormat="1" applyFont="1" applyBorder="1" applyAlignment="1">
      <alignment horizontal="right"/>
    </xf>
    <xf numFmtId="0" fontId="5" fillId="19" borderId="17" xfId="0" applyFont="1" applyFill="1" applyBorder="1" applyAlignment="1">
      <alignment horizontal="center"/>
    </xf>
    <xf numFmtId="0" fontId="80" fillId="13" borderId="43" xfId="0" applyFont="1" applyFill="1" applyBorder="1" applyAlignment="1">
      <alignment horizontal="center"/>
    </xf>
    <xf numFmtId="0" fontId="23" fillId="0" borderId="17" xfId="0" applyFont="1" applyBorder="1" applyAlignment="1">
      <alignment horizontal="right"/>
    </xf>
    <xf numFmtId="0" fontId="5" fillId="19" borderId="10" xfId="0" applyFont="1" applyFill="1" applyBorder="1" applyAlignment="1">
      <alignment horizontal="center"/>
    </xf>
    <xf numFmtId="0" fontId="80" fillId="13" borderId="17" xfId="0" applyFont="1" applyFill="1" applyBorder="1" applyAlignment="1">
      <alignment horizontal="center"/>
    </xf>
    <xf numFmtId="3" fontId="23" fillId="0" borderId="17" xfId="0" applyNumberFormat="1" applyFont="1" applyBorder="1" applyAlignment="1">
      <alignment horizontal="right"/>
    </xf>
    <xf numFmtId="0" fontId="23" fillId="0" borderId="34" xfId="0" applyFont="1" applyBorder="1" applyAlignment="1">
      <alignment horizontal="right"/>
    </xf>
    <xf numFmtId="0" fontId="23" fillId="0" borderId="43" xfId="0" applyFont="1" applyBorder="1" applyAlignment="1">
      <alignment horizontal="right"/>
    </xf>
    <xf numFmtId="3" fontId="23" fillId="0" borderId="42" xfId="0" applyNumberFormat="1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17" xfId="0" applyFont="1" applyBorder="1" applyAlignment="1">
      <alignment horizontal="right"/>
    </xf>
    <xf numFmtId="0" fontId="23" fillId="0" borderId="42" xfId="0" applyFont="1" applyBorder="1" applyAlignment="1">
      <alignment horizontal="right"/>
    </xf>
    <xf numFmtId="0" fontId="80" fillId="13" borderId="10" xfId="0" applyFont="1" applyFill="1" applyBorder="1" applyAlignment="1">
      <alignment horizontal="center"/>
    </xf>
    <xf numFmtId="3" fontId="43" fillId="8" borderId="17" xfId="0" applyNumberFormat="1" applyFont="1" applyFill="1" applyBorder="1" applyAlignment="1">
      <alignment horizontal="right"/>
    </xf>
    <xf numFmtId="0" fontId="5" fillId="13" borderId="10" xfId="0" applyFont="1" applyFill="1" applyBorder="1" applyAlignment="1">
      <alignment horizontal="center"/>
    </xf>
    <xf numFmtId="0" fontId="11" fillId="0" borderId="43" xfId="0" applyFont="1" applyBorder="1" applyAlignment="1">
      <alignment horizontal="right"/>
    </xf>
    <xf numFmtId="0" fontId="24" fillId="2" borderId="17" xfId="0" applyFont="1" applyFill="1" applyBorder="1"/>
    <xf numFmtId="0" fontId="11" fillId="8" borderId="43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81" fillId="2" borderId="40" xfId="0" applyFont="1" applyFill="1" applyBorder="1"/>
    <xf numFmtId="0" fontId="11" fillId="2" borderId="43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horizontal="left"/>
    </xf>
    <xf numFmtId="0" fontId="80" fillId="2" borderId="40" xfId="0" applyFont="1" applyFill="1" applyBorder="1"/>
    <xf numFmtId="0" fontId="5" fillId="5" borderId="51" xfId="0" applyFont="1" applyFill="1" applyBorder="1"/>
    <xf numFmtId="0" fontId="5" fillId="2" borderId="43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/>
    </xf>
    <xf numFmtId="0" fontId="17" fillId="8" borderId="34" xfId="0" applyFont="1" applyFill="1" applyBorder="1" applyAlignment="1">
      <alignment horizontal="left"/>
    </xf>
    <xf numFmtId="0" fontId="17" fillId="0" borderId="40" xfId="0" applyFont="1" applyBorder="1" applyAlignment="1">
      <alignment horizontal="left"/>
    </xf>
    <xf numFmtId="165" fontId="5" fillId="8" borderId="43" xfId="0" applyNumberFormat="1" applyFont="1" applyFill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165" fontId="5" fillId="10" borderId="0" xfId="0" applyNumberFormat="1" applyFont="1" applyFill="1" applyBorder="1" applyAlignment="1">
      <alignment horizontal="left"/>
    </xf>
    <xf numFmtId="164" fontId="5" fillId="9" borderId="34" xfId="0" applyNumberFormat="1" applyFont="1" applyFill="1" applyBorder="1" applyAlignment="1">
      <alignment horizontal="left"/>
    </xf>
    <xf numFmtId="165" fontId="5" fillId="0" borderId="40" xfId="0" applyNumberFormat="1" applyFont="1" applyBorder="1" applyAlignment="1">
      <alignment horizontal="left"/>
    </xf>
    <xf numFmtId="164" fontId="5" fillId="0" borderId="17" xfId="0" applyNumberFormat="1" applyFont="1" applyBorder="1" applyAlignment="1">
      <alignment horizontal="left" vertical="center"/>
    </xf>
    <xf numFmtId="164" fontId="5" fillId="10" borderId="17" xfId="0" applyNumberFormat="1" applyFont="1" applyFill="1" applyBorder="1" applyAlignment="1">
      <alignment horizontal="left"/>
    </xf>
    <xf numFmtId="0" fontId="5" fillId="10" borderId="34" xfId="0" applyFont="1" applyFill="1" applyBorder="1" applyAlignment="1">
      <alignment horizontal="left"/>
    </xf>
    <xf numFmtId="0" fontId="5" fillId="9" borderId="42" xfId="0" applyFont="1" applyFill="1" applyBorder="1"/>
    <xf numFmtId="0" fontId="5" fillId="8" borderId="9" xfId="0" applyFont="1" applyFill="1" applyBorder="1"/>
    <xf numFmtId="0" fontId="1" fillId="0" borderId="40" xfId="0" applyFont="1" applyBorder="1"/>
    <xf numFmtId="0" fontId="5" fillId="0" borderId="4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5" fillId="10" borderId="34" xfId="0" applyFont="1" applyFill="1" applyBorder="1"/>
    <xf numFmtId="0" fontId="5" fillId="8" borderId="0" xfId="0" applyFont="1" applyFill="1" applyBorder="1"/>
    <xf numFmtId="1" fontId="5" fillId="0" borderId="34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left" vertical="center"/>
    </xf>
    <xf numFmtId="164" fontId="5" fillId="0" borderId="41" xfId="0" applyNumberFormat="1" applyFont="1" applyBorder="1"/>
    <xf numFmtId="0" fontId="5" fillId="8" borderId="43" xfId="0" applyFont="1" applyFill="1" applyBorder="1" applyAlignment="1">
      <alignment horizontal="right"/>
    </xf>
    <xf numFmtId="0" fontId="5" fillId="10" borderId="34" xfId="0" applyFont="1" applyFill="1" applyBorder="1" applyAlignment="1">
      <alignment horizontal="right"/>
    </xf>
    <xf numFmtId="0" fontId="5" fillId="9" borderId="34" xfId="0" applyFont="1" applyFill="1" applyBorder="1" applyAlignment="1">
      <alignment horizontal="right"/>
    </xf>
    <xf numFmtId="0" fontId="5" fillId="0" borderId="41" xfId="0" quotePrefix="1" applyFont="1" applyBorder="1" applyAlignment="1">
      <alignment horizontal="right" vertical="center"/>
    </xf>
    <xf numFmtId="0" fontId="5" fillId="8" borderId="0" xfId="0" applyFont="1" applyFill="1" applyBorder="1" applyAlignment="1">
      <alignment horizontal="right"/>
    </xf>
    <xf numFmtId="0" fontId="80" fillId="0" borderId="41" xfId="0" quotePrefix="1" applyFont="1" applyBorder="1" applyAlignment="1">
      <alignment horizontal="right"/>
    </xf>
    <xf numFmtId="0" fontId="5" fillId="0" borderId="0" xfId="0" quotePrefix="1" applyFont="1" applyBorder="1" applyAlignment="1">
      <alignment horizontal="right" vertical="center" wrapText="1"/>
    </xf>
    <xf numFmtId="0" fontId="80" fillId="0" borderId="42" xfId="0" quotePrefix="1" applyFont="1" applyBorder="1" applyAlignment="1">
      <alignment horizontal="right"/>
    </xf>
    <xf numFmtId="0" fontId="5" fillId="9" borderId="7" xfId="0" applyFont="1" applyFill="1" applyBorder="1" applyAlignment="1">
      <alignment horizontal="right"/>
    </xf>
    <xf numFmtId="0" fontId="5" fillId="0" borderId="42" xfId="0" applyFont="1" applyBorder="1" applyAlignment="1">
      <alignment horizontal="right" vertical="center" wrapText="1"/>
    </xf>
    <xf numFmtId="0" fontId="5" fillId="10" borderId="44" xfId="0" applyFont="1" applyFill="1" applyBorder="1" applyAlignment="1">
      <alignment horizontal="right"/>
    </xf>
    <xf numFmtId="0" fontId="5" fillId="0" borderId="44" xfId="0" applyFont="1" applyBorder="1" applyAlignment="1">
      <alignment horizontal="right" vertical="center"/>
    </xf>
    <xf numFmtId="0" fontId="5" fillId="0" borderId="17" xfId="0" quotePrefix="1" applyFont="1" applyBorder="1" applyAlignment="1">
      <alignment horizontal="right"/>
    </xf>
    <xf numFmtId="0" fontId="12" fillId="0" borderId="38" xfId="0" applyFont="1" applyBorder="1"/>
    <xf numFmtId="0" fontId="47" fillId="0" borderId="53" xfId="0" applyFont="1" applyBorder="1" applyAlignment="1">
      <alignment horizontal="left"/>
    </xf>
    <xf numFmtId="0" fontId="57" fillId="0" borderId="41" xfId="0" applyFont="1" applyBorder="1" applyAlignment="1">
      <alignment horizontal="left" vertical="center"/>
    </xf>
    <xf numFmtId="22" fontId="5" fillId="0" borderId="10" xfId="0" applyNumberFormat="1" applyFont="1" applyBorder="1"/>
    <xf numFmtId="0" fontId="20" fillId="0" borderId="0" xfId="0" applyFont="1" applyBorder="1"/>
    <xf numFmtId="0" fontId="12" fillId="0" borderId="0" xfId="0" applyFont="1" applyBorder="1"/>
    <xf numFmtId="0" fontId="76" fillId="0" borderId="41" xfId="0" applyFont="1" applyBorder="1" applyAlignment="1">
      <alignment horizontal="left" vertical="center"/>
    </xf>
    <xf numFmtId="0" fontId="45" fillId="8" borderId="34" xfId="0" applyFont="1" applyFill="1" applyBorder="1" applyAlignment="1">
      <alignment horizontal="left"/>
    </xf>
    <xf numFmtId="0" fontId="20" fillId="0" borderId="9" xfId="0" applyFont="1" applyBorder="1"/>
    <xf numFmtId="0" fontId="67" fillId="0" borderId="41" xfId="0" applyFont="1" applyBorder="1" applyAlignment="1">
      <alignment horizontal="left"/>
    </xf>
    <xf numFmtId="0" fontId="70" fillId="0" borderId="10" xfId="0" applyFont="1" applyBorder="1"/>
    <xf numFmtId="0" fontId="47" fillId="0" borderId="9" xfId="0" applyFont="1" applyBorder="1" applyAlignment="1">
      <alignment horizontal="left"/>
    </xf>
    <xf numFmtId="0" fontId="12" fillId="0" borderId="50" xfId="0" applyFont="1" applyBorder="1"/>
    <xf numFmtId="0" fontId="65" fillId="8" borderId="38" xfId="0" applyFont="1" applyFill="1" applyBorder="1"/>
    <xf numFmtId="0" fontId="62" fillId="0" borderId="34" xfId="0" applyFont="1" applyBorder="1" applyAlignment="1">
      <alignment horizontal="left"/>
    </xf>
    <xf numFmtId="0" fontId="64" fillId="8" borderId="38" xfId="0" applyFont="1" applyFill="1" applyBorder="1"/>
    <xf numFmtId="0" fontId="49" fillId="0" borderId="10" xfId="0" applyFont="1" applyBorder="1"/>
    <xf numFmtId="0" fontId="41" fillId="0" borderId="0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center"/>
    </xf>
    <xf numFmtId="0" fontId="16" fillId="0" borderId="17" xfId="0" applyFont="1" applyBorder="1" applyAlignment="1">
      <alignment horizontal="left"/>
    </xf>
    <xf numFmtId="0" fontId="16" fillId="0" borderId="40" xfId="0" applyFont="1" applyBorder="1" applyAlignment="1">
      <alignment horizontal="left"/>
    </xf>
    <xf numFmtId="0" fontId="13" fillId="0" borderId="34" xfId="0" applyFont="1" applyBorder="1"/>
    <xf numFmtId="0" fontId="82" fillId="0" borderId="42" xfId="1" applyBorder="1"/>
    <xf numFmtId="0" fontId="5" fillId="8" borderId="38" xfId="0" applyFont="1" applyFill="1" applyBorder="1" applyAlignment="1">
      <alignment horizontal="left"/>
    </xf>
    <xf numFmtId="0" fontId="61" fillId="0" borderId="42" xfId="0" applyFont="1" applyBorder="1" applyAlignment="1">
      <alignment horizontal="left"/>
    </xf>
    <xf numFmtId="0" fontId="30" fillId="0" borderId="34" xfId="0" applyFont="1" applyBorder="1"/>
    <xf numFmtId="0" fontId="38" fillId="0" borderId="10" xfId="0" applyFont="1" applyBorder="1" applyAlignment="1">
      <alignment horizontal="left" vertical="center"/>
    </xf>
    <xf numFmtId="0" fontId="71" fillId="8" borderId="41" xfId="0" applyFont="1" applyFill="1" applyBorder="1"/>
    <xf numFmtId="0" fontId="69" fillId="0" borderId="38" xfId="0" applyFont="1" applyBorder="1"/>
    <xf numFmtId="0" fontId="21" fillId="0" borderId="41" xfId="0" applyFont="1" applyBorder="1" applyAlignment="1">
      <alignment horizontal="left" vertical="center"/>
    </xf>
    <xf numFmtId="0" fontId="73" fillId="0" borderId="42" xfId="0" applyFont="1" applyBorder="1" applyAlignment="1">
      <alignment vertical="center" wrapText="1"/>
    </xf>
    <xf numFmtId="0" fontId="12" fillId="0" borderId="40" xfId="0" applyFont="1" applyBorder="1"/>
    <xf numFmtId="0" fontId="46" fillId="0" borderId="34" xfId="0" applyFont="1" applyBorder="1"/>
    <xf numFmtId="0" fontId="37" fillId="0" borderId="34" xfId="0" applyFont="1" applyBorder="1"/>
    <xf numFmtId="0" fontId="68" fillId="0" borderId="10" xfId="0" applyFont="1" applyBorder="1" applyAlignment="1">
      <alignment horizontal="left"/>
    </xf>
    <xf numFmtId="0" fontId="18" fillId="0" borderId="6" xfId="0" applyFont="1" applyBorder="1"/>
    <xf numFmtId="0" fontId="26" fillId="0" borderId="34" xfId="0" applyFont="1" applyBorder="1"/>
    <xf numFmtId="0" fontId="80" fillId="0" borderId="17" xfId="0" applyFont="1" applyBorder="1" applyAlignment="1">
      <alignment horizontal="center"/>
    </xf>
    <xf numFmtId="0" fontId="23" fillId="0" borderId="9" xfId="0" applyFont="1" applyBorder="1" applyAlignment="1">
      <alignment horizontal="right"/>
    </xf>
    <xf numFmtId="0" fontId="80" fillId="13" borderId="42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right"/>
    </xf>
    <xf numFmtId="0" fontId="80" fillId="19" borderId="10" xfId="0" applyFont="1" applyFill="1" applyBorder="1" applyAlignment="1">
      <alignment horizontal="center"/>
    </xf>
    <xf numFmtId="0" fontId="11" fillId="19" borderId="10" xfId="0" applyFont="1" applyFill="1" applyBorder="1" applyAlignment="1">
      <alignment horizontal="right"/>
    </xf>
    <xf numFmtId="3" fontId="43" fillId="8" borderId="17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/>
    <xf numFmtId="0" fontId="3" fillId="0" borderId="5" xfId="0" applyFont="1" applyBorder="1"/>
    <xf numFmtId="0" fontId="1" fillId="3" borderId="62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6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32</xdr:row>
      <xdr:rowOff>0</xdr:rowOff>
    </xdr:from>
    <xdr:ext cx="428625" cy="381000"/>
    <xdr:sp macro="" textlink="">
      <xdr:nvSpPr>
        <xdr:cNvPr id="3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32</xdr:row>
      <xdr:rowOff>0</xdr:rowOff>
    </xdr:from>
    <xdr:ext cx="428625" cy="381000"/>
    <xdr:sp macro="" textlink="">
      <xdr:nvSpPr>
        <xdr:cNvPr id="2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32</xdr:row>
      <xdr:rowOff>0</xdr:rowOff>
    </xdr:from>
    <xdr:ext cx="333375" cy="381000"/>
    <xdr:sp macro="" textlink="">
      <xdr:nvSpPr>
        <xdr:cNvPr id="4" name="Shape 4" descr="https://secure-ams.adnxs.com/it?e=wqT_3QLtD_QQAe0HAAADANYABQEIsLnSxwUQz6HZ9sDf-5EiGLKEnOjAz8-bHCABKi0JKNvA4scg7D8RKNvA4scg7D8ZAAAAoJmZJkAheESF6uZi-z8peESF6uZi-z8wq8d3OJgCQL8GSCxQrYj1H1i52xNgAGii7RV47bIEgAEBigEDVVNEkgEDRVVSmAGgAaAB2ASoAQGwAQC4AQHAAQXIAQLQAQDYAQDgAQDwAQCyAiAxQ0YwM0M4MjNCRUI2QTUzMzA4MTM1RTQzQURDNkJBMdgCAeACwJYf6gILb3V0bG9vay5jb23yAhUKDEFEU0xPVF9XSURUSBIFMTYwcHjyAhEKDU1PQ1JfUExBVEZPUk0SAPICFwoTTQEUNEFEVkVSVElTSU5HX0lEARpkEwoPTUFfREVWSUNFX01PREVMEgDyAiIKFE0BMA0Y8MhHUk9VUElORxIKZGV2Z3JwLERTS_ICrAEKFlFDX1BJWEVMX0RBVEFfU0hPUlRfMzYSkQFia2xwaXpqcW0zcWF1dnpiNmN3cmU1dDl0NXFobzRhMXJrZDdyNXM5YTZ1dG1reHYwOXRybDI3N2dmY3hrejFyMmo3Zm9odm01azlyNzJuOW45OHRhdGhkZWF3Zmk0YjgwYWdhOW1ndXFicmxta3c4b2hndGs1cWNudWlvOG5vcTV3Y2g5MGJqaDQ0YXAzb3kw8gISCg4d6xRBS0USAPItACxJT1NfSURGQV9ETlQBFigWCgtDUkVBVElWRSEo8FQHMTA3ODk3OPICOwoPUUNfRU5DUllQVEVEX01DEigxUW5GVTlJTWxWak5DOFZRMTEtSkE0UmFuRlRORDVCUWd3MTJ6X04x8gIPCgtHT09HTEVfQU5JJX8QFgoSTUEZfxRVQ19NRDUBgggVCg4VggRXSSHgIAMxNjDyAhUKEQExAawgQ0xFQVJURVhUATAJSThBTkRST0lEX0lEX1NIQTEBGSQhCgpBVUNUSU9OAcpkEzI0NjAwNzI1ODc4MjI1MTg0NznyAhYKDUFJSyhIRUlHSFQSBTYwMFFMKEFfQVBQX0JVTkRMJTIkFQoLQ0FNUEFJRwVSLAY1Mjk5MjfyAjkKC0U0AS64SUQSKmFzaWQsUEZFQ0M5M0Y2LTFCNjAtQTRCRC1FMDQwLTA3MEFBQzMxNTRBQ_IhGQFoCEFJRDGCCA4KChHoBExDAcggPwoTQURURUNIOn4B8EhGZnhXSVJMNUJpb05fbFlpRjZvYWNVU3ZEeVlOLWdNaVFfaTZNblVO8gIYCghMT0NBTF9JUBIMOTEuMjI4Ljc1LjEx8gIUChBNdQYUT1NfVkVSAXQIEgoOEZcAVTWaCRUlghkVAUFhMQhPU191LYAA8gIdCgpRQ19BQ0NPVU5UEg9wLWE1NlNZeE1BTXdILUJBfggJRkwhciEyZAYzNzA2ODPyAiAKHEFEQ0hPSUNFU19QT1NJJb4gQ1NTX0NMQVNTAVksFgoMTElORV9JVEVNCTwsMjY3NjbyAs4CCg1RLpUD9FQBErwCRUFVYUlFWlNYMU5oY21WdWVtRmZRa1ZmUW5KaGJtUnBibWRmVmxOWFgwRjJjakUzSUllc0lDanUtQk13d3UxQk9ndHZkWFJzYjI5ckxtTnZiVm9vVjAwNVQyNXNYMHRJY0ZaQmVsVTJaRmR3YTBONloyMWpSalZzUVhsU2RXUkVjM05sTldSalozVl8tU1JDZ0FHSG84MlBDYUFCQWFnQnVlZW5BN29CRlRJd016TXhOakkwTlRreU9UWTBPVGd5TWpZNk1NQUJucnhveUFINWo1RGN0eXZhQVJNeU5EWXdNRGN5TlRnM09ESXlOVEU0TkRjNTVRRURiU0E5NkFGa21BTDd6eGFvQWdpb0FnV29BZ2F3QWdpNkFnUmI1RXNMd0FJQ3lBSUEwQUxPNFliNy1KXzN6S2tCNEFJQfICEAoHUUNfUkFORBIFMTUxODDyAhFhMEWMEE1BQ1JPJZIIJgoOOevoX1AzNhIUcDM2LTBrb3R4NnBuMWNxbWUxejXyAhkKDUVYQ0hBTkdFX05BTUUSCGFwcG5leHVz8gIWCg919gBIaYvwRAM2MDCAAwCIAwGQAwCYAxegAwGqA5oBCnRodHRwOi8vZXUuYXBwbmV4dXMucnRiLnF1YW50c2VydmUuY29tOjgwODAvYQ1haF9vcGVucnRiX25vdGlmeT93aW5QcmljZT0ke5EkPFBSSUNFfSZhdWN0aW9uSWQdGwxJRH0aTkAE8IIiCDY2OTI5NzA5KgM4MzHAA6wCyAMA2APInDrgAwDoAwD4AwKABACSBAYvdXQvdjKYBACiBA4xMDkuMTMzLjIxMC4yN6gE92OyBA4IABABGKABINgEKAAwALgEAMAE8e4RyAQA2gQCCAHgBADwBK2I9R-IBQGYBQCgBdjy9KaiivPIFg..&amp;s=d4a89192dfde9f943ba452860adbcc6c65273e89&amp;referrer=outlook.com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184075" y="3594263"/>
          <a:ext cx="32385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790575</xdr:colOff>
      <xdr:row>32</xdr:row>
      <xdr:rowOff>0</xdr:rowOff>
    </xdr:from>
    <xdr:ext cx="152400" cy="371475"/>
    <xdr:sp macro="" textlink="">
      <xdr:nvSpPr>
        <xdr:cNvPr id="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32</xdr:row>
      <xdr:rowOff>0</xdr:rowOff>
    </xdr:from>
    <xdr:ext cx="428625" cy="381000"/>
    <xdr:sp macro="" textlink="">
      <xdr:nvSpPr>
        <xdr:cNvPr id="6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32</xdr:row>
      <xdr:rowOff>0</xdr:rowOff>
    </xdr:from>
    <xdr:ext cx="428625" cy="381000"/>
    <xdr:sp macro="" textlink="">
      <xdr:nvSpPr>
        <xdr:cNvPr id="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32</xdr:row>
      <xdr:rowOff>0</xdr:rowOff>
    </xdr:from>
    <xdr:ext cx="333375" cy="381000"/>
    <xdr:sp macro="" textlink="">
      <xdr:nvSpPr>
        <xdr:cNvPr id="8" name="Shape 4" descr="https://secure-ams.adnxs.com/it?e=wqT_3QLtD_QQAe0HAAADANYABQEIsLnSxwUQz6HZ9sDf-5EiGLKEnOjAz8-bHCABKi0JKNvA4scg7D8RKNvA4scg7D8ZAAAAoJmZJkAheESF6uZi-z8peESF6uZi-z8wq8d3OJgCQL8GSCxQrYj1H1i52xNgAGii7RV47bIEgAEBigEDVVNEkgEDRVVSmAGgAaAB2ASoAQGwAQC4AQHAAQXIAQLQAQDYAQDgAQDwAQCyAiAxQ0YwM0M4MjNCRUI2QTUzMzA4MTM1RTQzQURDNkJBMdgCAeACwJYf6gILb3V0bG9vay5jb23yAhUKDEFEU0xPVF9XSURUSBIFMTYwcHjyAhEKDU1PQ1JfUExBVEZPUk0SAPICFwoTTQEUNEFEVkVSVElTSU5HX0lEARpkEwoPTUFfREVWSUNFX01PREVMEgDyAiIKFE0BMA0Y8MhHUk9VUElORxIKZGV2Z3JwLERTS_ICrAEKFlFDX1BJWEVMX0RBVEFfU0hPUlRfMzYSkQFia2xwaXpqcW0zcWF1dnpiNmN3cmU1dDl0NXFobzRhMXJrZDdyNXM5YTZ1dG1reHYwOXRybDI3N2dmY3hrejFyMmo3Zm9odm01azlyNzJuOW45OHRhdGhkZWF3Zmk0YjgwYWdhOW1ndXFicmxta3c4b2hndGs1cWNudWlvOG5vcTV3Y2g5MGJqaDQ0YXAzb3kw8gISCg4d6xRBS0USAPItACxJT1NfSURGQV9ETlQBFigWCgtDUkVBVElWRSEo8FQHMTA3ODk3OPICOwoPUUNfRU5DUllQVEVEX01DEigxUW5GVTlJTWxWak5DOFZRMTEtSkE0UmFuRlRORDVCUWd3MTJ6X04x8gIPCgtHT09HTEVfQU5JJX8QFgoSTUEZfxRVQ19NRDUBgggVCg4VggRXSSHgIAMxNjDyAhUKEQExAawgQ0xFQVJURVhUATAJSThBTkRST0lEX0lEX1NIQTEBGSQhCgpBVUNUSU9OAcpkEzI0NjAwNzI1ODc4MjI1MTg0NznyAhYKDUFJSyhIRUlHSFQSBTYwMFFMKEFfQVBQX0JVTkRMJTIkFQoLQ0FNUEFJRwVSLAY1Mjk5MjfyAjkKC0U0AS64SUQSKmFzaWQsUEZFQ0M5M0Y2LTFCNjAtQTRCRC1FMDQwLTA3MEFBQzMxNTRBQ_IhGQFoCEFJRDGCCA4KChHoBExDAcggPwoTQURURUNIOn4B8EhGZnhXSVJMNUJpb05fbFlpRjZvYWNVU3ZEeVlOLWdNaVFfaTZNblVO8gIYCghMT0NBTF9JUBIMOTEuMjI4Ljc1LjEx8gIUChBNdQYUT1NfVkVSAXQIEgoOEZcAVTWaCRUlghkVAUFhMQhPU191LYAA8gIdCgpRQ19BQ0NPVU5UEg9wLWE1NlNZeE1BTXdILUJBfggJRkwhciEyZAYzNzA2ODPyAiAKHEFEQ0hPSUNFU19QT1NJJb4gQ1NTX0NMQVNTAVksFgoMTElORV9JVEVNCTwsMjY3NjbyAs4CCg1RLpUD9FQBErwCRUFVYUlFWlNYMU5oY21WdWVtRmZRa1ZmUW5KaGJtUnBibWRmVmxOWFgwRjJjakUzSUllc0lDanUtQk13d3UxQk9ndHZkWFJzYjI5ckxtTnZiVm9vVjAwNVQyNXNYMHRJY0ZaQmVsVTJaRmR3YTBONloyMWpSalZzUVhsU2RXUkVjM05sTldSalozVl8tU1JDZ0FHSG84MlBDYUFCQWFnQnVlZW5BN29CRlRJd016TXhOakkwTlRreU9UWTBPVGd5TWpZNk1NQUJucnhveUFINWo1RGN0eXZhQVJNeU5EWXdNRGN5TlRnM09ESXlOVEU0TkRjNTVRRURiU0E5NkFGa21BTDd6eGFvQWdpb0FnV29BZ2F3QWdpNkFnUmI1RXNMd0FJQ3lBSUEwQUxPNFliNy1KXzN6S2tCNEFJQfICEAoHUUNfUkFORBIFMTUxODDyAhFhMEWMEE1BQ1JPJZIIJgoOOevoX1AzNhIUcDM2LTBrb3R4NnBuMWNxbWUxejXyAhkKDUVYQ0hBTkdFX05BTUUSCGFwcG5leHVz8gIWCg919gBIaYvwRAM2MDCAAwCIAwGQAwCYAxegAwGqA5oBCnRodHRwOi8vZXUuYXBwbmV4dXMucnRiLnF1YW50c2VydmUuY29tOjgwODAvYQ1haF9vcGVucnRiX25vdGlmeT93aW5QcmljZT0ke5EkPFBSSUNFfSZhdWN0aW9uSWQdGwxJRH0aTkAE8IIiCDY2OTI5NzA5KgM4MzHAA6wCyAMA2APInDrgAwDoAwD4AwKABACSBAYvdXQvdjKYBACiBA4xMDkuMTMzLjIxMC4yN6gE92OyBA4IABABGKABINgEKAAwALgEAMAE8e4RyAQA2gQCCAHgBADwBK2I9R-IBQGYBQCgBdjy9KaiivPIFg..&amp;s=d4a89192dfde9f943ba452860adbcc6c65273e89&amp;referrer=outlook.co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84075" y="3594263"/>
          <a:ext cx="32385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790575</xdr:colOff>
      <xdr:row>32</xdr:row>
      <xdr:rowOff>0</xdr:rowOff>
    </xdr:from>
    <xdr:ext cx="152400" cy="371475"/>
    <xdr:sp macro="" textlink="">
      <xdr:nvSpPr>
        <xdr:cNvPr id="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90525"/>
    <xdr:sp macro="" textlink="">
      <xdr:nvSpPr>
        <xdr:cNvPr id="10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90525"/>
    <xdr:sp macro="" textlink="">
      <xdr:nvSpPr>
        <xdr:cNvPr id="11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90525"/>
    <xdr:sp macro="" textlink="">
      <xdr:nvSpPr>
        <xdr:cNvPr id="12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90525"/>
    <xdr:sp macro="" textlink="">
      <xdr:nvSpPr>
        <xdr:cNvPr id="13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90525"/>
    <xdr:sp macro="" textlink="">
      <xdr:nvSpPr>
        <xdr:cNvPr id="14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114300</xdr:colOff>
      <xdr:row>4</xdr:row>
      <xdr:rowOff>0</xdr:rowOff>
    </xdr:from>
    <xdr:ext cx="152400" cy="381000"/>
    <xdr:sp macro="" textlink="">
      <xdr:nvSpPr>
        <xdr:cNvPr id="15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428625</xdr:colOff>
      <xdr:row>4</xdr:row>
      <xdr:rowOff>0</xdr:rowOff>
    </xdr:from>
    <xdr:ext cx="152400" cy="381000"/>
    <xdr:sp macro="" textlink="">
      <xdr:nvSpPr>
        <xdr:cNvPr id="16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742950</xdr:colOff>
      <xdr:row>4</xdr:row>
      <xdr:rowOff>0</xdr:rowOff>
    </xdr:from>
    <xdr:ext cx="152400" cy="381000"/>
    <xdr:sp macro="" textlink="">
      <xdr:nvSpPr>
        <xdr:cNvPr id="17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1057275</xdr:colOff>
      <xdr:row>4</xdr:row>
      <xdr:rowOff>0</xdr:rowOff>
    </xdr:from>
    <xdr:ext cx="152400" cy="381000"/>
    <xdr:sp macro="" textlink="">
      <xdr:nvSpPr>
        <xdr:cNvPr id="18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1371600</xdr:colOff>
      <xdr:row>4</xdr:row>
      <xdr:rowOff>0</xdr:rowOff>
    </xdr:from>
    <xdr:ext cx="152400" cy="381000"/>
    <xdr:sp macro="" textlink="">
      <xdr:nvSpPr>
        <xdr:cNvPr id="19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1685925</xdr:colOff>
      <xdr:row>4</xdr:row>
      <xdr:rowOff>0</xdr:rowOff>
    </xdr:from>
    <xdr:ext cx="152400" cy="381000"/>
    <xdr:sp macro="" textlink="">
      <xdr:nvSpPr>
        <xdr:cNvPr id="20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160</xdr:row>
      <xdr:rowOff>0</xdr:rowOff>
    </xdr:from>
    <xdr:ext cx="152400" cy="371475"/>
    <xdr:sp macro="" textlink="">
      <xdr:nvSpPr>
        <xdr:cNvPr id="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160</xdr:row>
      <xdr:rowOff>0</xdr:rowOff>
    </xdr:from>
    <xdr:ext cx="152400" cy="371475"/>
    <xdr:sp macro="" textlink="">
      <xdr:nvSpPr>
        <xdr:cNvPr id="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160</xdr:row>
      <xdr:rowOff>0</xdr:rowOff>
    </xdr:from>
    <xdr:ext cx="152400" cy="371475"/>
    <xdr:sp macro="" textlink="">
      <xdr:nvSpPr>
        <xdr:cNvPr id="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160</xdr:row>
      <xdr:rowOff>0</xdr:rowOff>
    </xdr:from>
    <xdr:ext cx="152400" cy="371475"/>
    <xdr:sp macro="" textlink="">
      <xdr:nvSpPr>
        <xdr:cNvPr id="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160</xdr:row>
      <xdr:rowOff>0</xdr:rowOff>
    </xdr:from>
    <xdr:ext cx="152400" cy="371475"/>
    <xdr:sp macro="" textlink="">
      <xdr:nvSpPr>
        <xdr:cNvPr id="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160</xdr:row>
      <xdr:rowOff>0</xdr:rowOff>
    </xdr:from>
    <xdr:ext cx="152400" cy="371475"/>
    <xdr:sp macro="" textlink="">
      <xdr:nvSpPr>
        <xdr:cNvPr id="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373</xdr:row>
      <xdr:rowOff>0</xdr:rowOff>
    </xdr:from>
    <xdr:ext cx="152400" cy="371475"/>
    <xdr:sp macro="" textlink="">
      <xdr:nvSpPr>
        <xdr:cNvPr id="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373</xdr:row>
      <xdr:rowOff>0</xdr:rowOff>
    </xdr:from>
    <xdr:ext cx="152400" cy="371475"/>
    <xdr:sp macro="" textlink="">
      <xdr:nvSpPr>
        <xdr:cNvPr id="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373</xdr:row>
      <xdr:rowOff>0</xdr:rowOff>
    </xdr:from>
    <xdr:ext cx="152400" cy="371475"/>
    <xdr:sp macro="" textlink="">
      <xdr:nvSpPr>
        <xdr:cNvPr id="1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373</xdr:row>
      <xdr:rowOff>0</xdr:rowOff>
    </xdr:from>
    <xdr:ext cx="152400" cy="371475"/>
    <xdr:sp macro="" textlink="">
      <xdr:nvSpPr>
        <xdr:cNvPr id="1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373</xdr:row>
      <xdr:rowOff>0</xdr:rowOff>
    </xdr:from>
    <xdr:ext cx="152400" cy="371475"/>
    <xdr:sp macro="" textlink="">
      <xdr:nvSpPr>
        <xdr:cNvPr id="1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373</xdr:row>
      <xdr:rowOff>0</xdr:rowOff>
    </xdr:from>
    <xdr:ext cx="152400" cy="371475"/>
    <xdr:sp macro="" textlink="">
      <xdr:nvSpPr>
        <xdr:cNvPr id="1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1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1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1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1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1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1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404</xdr:row>
      <xdr:rowOff>0</xdr:rowOff>
    </xdr:from>
    <xdr:ext cx="428625" cy="381000"/>
    <xdr:sp macro="" textlink="">
      <xdr:nvSpPr>
        <xdr:cNvPr id="140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404</xdr:row>
      <xdr:rowOff>0</xdr:rowOff>
    </xdr:from>
    <xdr:ext cx="428625" cy="381000"/>
    <xdr:sp macro="" textlink="">
      <xdr:nvSpPr>
        <xdr:cNvPr id="141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404</xdr:row>
      <xdr:rowOff>0</xdr:rowOff>
    </xdr:from>
    <xdr:ext cx="152400" cy="371475"/>
    <xdr:sp macro="" textlink="">
      <xdr:nvSpPr>
        <xdr:cNvPr id="1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404</xdr:row>
      <xdr:rowOff>0</xdr:rowOff>
    </xdr:from>
    <xdr:ext cx="152400" cy="371475"/>
    <xdr:sp macro="" textlink="">
      <xdr:nvSpPr>
        <xdr:cNvPr id="1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404</xdr:row>
      <xdr:rowOff>0</xdr:rowOff>
    </xdr:from>
    <xdr:ext cx="152400" cy="371475"/>
    <xdr:sp macro="" textlink="">
      <xdr:nvSpPr>
        <xdr:cNvPr id="1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404</xdr:row>
      <xdr:rowOff>0</xdr:rowOff>
    </xdr:from>
    <xdr:ext cx="152400" cy="371475"/>
    <xdr:sp macro="" textlink="">
      <xdr:nvSpPr>
        <xdr:cNvPr id="1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404</xdr:row>
      <xdr:rowOff>0</xdr:rowOff>
    </xdr:from>
    <xdr:ext cx="428625" cy="381000"/>
    <xdr:sp macro="" textlink="">
      <xdr:nvSpPr>
        <xdr:cNvPr id="146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404</xdr:row>
      <xdr:rowOff>0</xdr:rowOff>
    </xdr:from>
    <xdr:ext cx="428625" cy="381000"/>
    <xdr:sp macro="" textlink="">
      <xdr:nvSpPr>
        <xdr:cNvPr id="14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404</xdr:row>
      <xdr:rowOff>0</xdr:rowOff>
    </xdr:from>
    <xdr:ext cx="152400" cy="371475"/>
    <xdr:sp macro="" textlink="">
      <xdr:nvSpPr>
        <xdr:cNvPr id="1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404</xdr:row>
      <xdr:rowOff>0</xdr:rowOff>
    </xdr:from>
    <xdr:ext cx="152400" cy="371475"/>
    <xdr:sp macro="" textlink="">
      <xdr:nvSpPr>
        <xdr:cNvPr id="1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404</xdr:row>
      <xdr:rowOff>0</xdr:rowOff>
    </xdr:from>
    <xdr:ext cx="152400" cy="371475"/>
    <xdr:sp macro="" textlink="">
      <xdr:nvSpPr>
        <xdr:cNvPr id="1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404</xdr:row>
      <xdr:rowOff>0</xdr:rowOff>
    </xdr:from>
    <xdr:ext cx="152400" cy="371475"/>
    <xdr:sp macro="" textlink="">
      <xdr:nvSpPr>
        <xdr:cNvPr id="1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471</xdr:row>
      <xdr:rowOff>0</xdr:rowOff>
    </xdr:from>
    <xdr:ext cx="152400" cy="371475"/>
    <xdr:sp macro="" textlink="">
      <xdr:nvSpPr>
        <xdr:cNvPr id="1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471</xdr:row>
      <xdr:rowOff>0</xdr:rowOff>
    </xdr:from>
    <xdr:ext cx="152400" cy="371475"/>
    <xdr:sp macro="" textlink="">
      <xdr:nvSpPr>
        <xdr:cNvPr id="1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471</xdr:row>
      <xdr:rowOff>0</xdr:rowOff>
    </xdr:from>
    <xdr:ext cx="152400" cy="371475"/>
    <xdr:sp macro="" textlink="">
      <xdr:nvSpPr>
        <xdr:cNvPr id="1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471</xdr:row>
      <xdr:rowOff>0</xdr:rowOff>
    </xdr:from>
    <xdr:ext cx="152400" cy="371475"/>
    <xdr:sp macro="" textlink="">
      <xdr:nvSpPr>
        <xdr:cNvPr id="1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471</xdr:row>
      <xdr:rowOff>0</xdr:rowOff>
    </xdr:from>
    <xdr:ext cx="152400" cy="371475"/>
    <xdr:sp macro="" textlink="">
      <xdr:nvSpPr>
        <xdr:cNvPr id="1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471</xdr:row>
      <xdr:rowOff>0</xdr:rowOff>
    </xdr:from>
    <xdr:ext cx="152400" cy="371475"/>
    <xdr:sp macro="" textlink="">
      <xdr:nvSpPr>
        <xdr:cNvPr id="1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471</xdr:row>
      <xdr:rowOff>0</xdr:rowOff>
    </xdr:from>
    <xdr:ext cx="152400" cy="371475"/>
    <xdr:sp macro="" textlink="">
      <xdr:nvSpPr>
        <xdr:cNvPr id="1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471</xdr:row>
      <xdr:rowOff>0</xdr:rowOff>
    </xdr:from>
    <xdr:ext cx="152400" cy="371475"/>
    <xdr:sp macro="" textlink="">
      <xdr:nvSpPr>
        <xdr:cNvPr id="1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471</xdr:row>
      <xdr:rowOff>0</xdr:rowOff>
    </xdr:from>
    <xdr:ext cx="152400" cy="371475"/>
    <xdr:sp macro="" textlink="">
      <xdr:nvSpPr>
        <xdr:cNvPr id="1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471</xdr:row>
      <xdr:rowOff>0</xdr:rowOff>
    </xdr:from>
    <xdr:ext cx="152400" cy="371475"/>
    <xdr:sp macro="" textlink="">
      <xdr:nvSpPr>
        <xdr:cNvPr id="1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471</xdr:row>
      <xdr:rowOff>0</xdr:rowOff>
    </xdr:from>
    <xdr:ext cx="152400" cy="371475"/>
    <xdr:sp macro="" textlink="">
      <xdr:nvSpPr>
        <xdr:cNvPr id="1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471</xdr:row>
      <xdr:rowOff>0</xdr:rowOff>
    </xdr:from>
    <xdr:ext cx="152400" cy="371475"/>
    <xdr:sp macro="" textlink="">
      <xdr:nvSpPr>
        <xdr:cNvPr id="1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</xdr:row>
      <xdr:rowOff>0</xdr:rowOff>
    </xdr:from>
    <xdr:ext cx="152400" cy="371475"/>
    <xdr:sp macro="" textlink="">
      <xdr:nvSpPr>
        <xdr:cNvPr id="1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</xdr:row>
      <xdr:rowOff>0</xdr:rowOff>
    </xdr:from>
    <xdr:ext cx="152400" cy="371475"/>
    <xdr:sp macro="" textlink="">
      <xdr:nvSpPr>
        <xdr:cNvPr id="1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</xdr:row>
      <xdr:rowOff>0</xdr:rowOff>
    </xdr:from>
    <xdr:ext cx="152400" cy="371475"/>
    <xdr:sp macro="" textlink="">
      <xdr:nvSpPr>
        <xdr:cNvPr id="1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</xdr:row>
      <xdr:rowOff>0</xdr:rowOff>
    </xdr:from>
    <xdr:ext cx="152400" cy="371475"/>
    <xdr:sp macro="" textlink="">
      <xdr:nvSpPr>
        <xdr:cNvPr id="1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</xdr:row>
      <xdr:rowOff>0</xdr:rowOff>
    </xdr:from>
    <xdr:ext cx="152400" cy="371475"/>
    <xdr:sp macro="" textlink="">
      <xdr:nvSpPr>
        <xdr:cNvPr id="1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</xdr:row>
      <xdr:rowOff>0</xdr:rowOff>
    </xdr:from>
    <xdr:ext cx="152400" cy="371475"/>
    <xdr:sp macro="" textlink="">
      <xdr:nvSpPr>
        <xdr:cNvPr id="1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10</xdr:row>
      <xdr:rowOff>0</xdr:rowOff>
    </xdr:from>
    <xdr:ext cx="428625" cy="381000"/>
    <xdr:sp macro="" textlink="">
      <xdr:nvSpPr>
        <xdr:cNvPr id="200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1752600</xdr:colOff>
      <xdr:row>10</xdr:row>
      <xdr:rowOff>0</xdr:rowOff>
    </xdr:from>
    <xdr:ext cx="152400" cy="371475"/>
    <xdr:sp macro="" textlink="">
      <xdr:nvSpPr>
        <xdr:cNvPr id="2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2066925</xdr:colOff>
      <xdr:row>10</xdr:row>
      <xdr:rowOff>0</xdr:rowOff>
    </xdr:from>
    <xdr:ext cx="152400" cy="371475"/>
    <xdr:sp macro="" textlink="">
      <xdr:nvSpPr>
        <xdr:cNvPr id="2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2381250</xdr:colOff>
      <xdr:row>10</xdr:row>
      <xdr:rowOff>0</xdr:rowOff>
    </xdr:from>
    <xdr:ext cx="152400" cy="371475"/>
    <xdr:sp macro="" textlink="">
      <xdr:nvSpPr>
        <xdr:cNvPr id="2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2695575</xdr:colOff>
      <xdr:row>10</xdr:row>
      <xdr:rowOff>0</xdr:rowOff>
    </xdr:from>
    <xdr:ext cx="152400" cy="371475"/>
    <xdr:sp macro="" textlink="">
      <xdr:nvSpPr>
        <xdr:cNvPr id="2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71475"/>
    <xdr:sp macro="" textlink="">
      <xdr:nvSpPr>
        <xdr:cNvPr id="2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427</xdr:row>
      <xdr:rowOff>0</xdr:rowOff>
    </xdr:from>
    <xdr:ext cx="152400" cy="371475"/>
    <xdr:sp macro="" textlink="">
      <xdr:nvSpPr>
        <xdr:cNvPr id="2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81000"/>
    <xdr:sp macro="" textlink="">
      <xdr:nvSpPr>
        <xdr:cNvPr id="207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427</xdr:row>
      <xdr:rowOff>0</xdr:rowOff>
    </xdr:from>
    <xdr:ext cx="152400" cy="371475"/>
    <xdr:sp macro="" textlink="">
      <xdr:nvSpPr>
        <xdr:cNvPr id="2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81000"/>
    <xdr:sp macro="" textlink="">
      <xdr:nvSpPr>
        <xdr:cNvPr id="209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427</xdr:row>
      <xdr:rowOff>0</xdr:rowOff>
    </xdr:from>
    <xdr:ext cx="152400" cy="371475"/>
    <xdr:sp macro="" textlink="">
      <xdr:nvSpPr>
        <xdr:cNvPr id="2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81000"/>
    <xdr:sp macro="" textlink="">
      <xdr:nvSpPr>
        <xdr:cNvPr id="211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427</xdr:row>
      <xdr:rowOff>0</xdr:rowOff>
    </xdr:from>
    <xdr:ext cx="152400" cy="371475"/>
    <xdr:sp macro="" textlink="">
      <xdr:nvSpPr>
        <xdr:cNvPr id="2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81000"/>
    <xdr:sp macro="" textlink="">
      <xdr:nvSpPr>
        <xdr:cNvPr id="213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427</xdr:row>
      <xdr:rowOff>0</xdr:rowOff>
    </xdr:from>
    <xdr:ext cx="152400" cy="371475"/>
    <xdr:sp macro="" textlink="">
      <xdr:nvSpPr>
        <xdr:cNvPr id="2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81000"/>
    <xdr:sp macro="" textlink="">
      <xdr:nvSpPr>
        <xdr:cNvPr id="215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10</xdr:row>
      <xdr:rowOff>0</xdr:rowOff>
    </xdr:from>
    <xdr:ext cx="152400" cy="371475"/>
    <xdr:sp macro="" textlink="">
      <xdr:nvSpPr>
        <xdr:cNvPr id="2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424</xdr:row>
      <xdr:rowOff>0</xdr:rowOff>
    </xdr:from>
    <xdr:ext cx="428625" cy="381000"/>
    <xdr:sp macro="" textlink="">
      <xdr:nvSpPr>
        <xdr:cNvPr id="21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424</xdr:row>
      <xdr:rowOff>0</xdr:rowOff>
    </xdr:from>
    <xdr:ext cx="428625" cy="381000"/>
    <xdr:sp macro="" textlink="">
      <xdr:nvSpPr>
        <xdr:cNvPr id="218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424</xdr:row>
      <xdr:rowOff>0</xdr:rowOff>
    </xdr:from>
    <xdr:ext cx="152400" cy="371475"/>
    <xdr:sp macro="" textlink="">
      <xdr:nvSpPr>
        <xdr:cNvPr id="2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424</xdr:row>
      <xdr:rowOff>0</xdr:rowOff>
    </xdr:from>
    <xdr:ext cx="152400" cy="371475"/>
    <xdr:sp macro="" textlink="">
      <xdr:nvSpPr>
        <xdr:cNvPr id="2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424</xdr:row>
      <xdr:rowOff>0</xdr:rowOff>
    </xdr:from>
    <xdr:ext cx="152400" cy="371475"/>
    <xdr:sp macro="" textlink="">
      <xdr:nvSpPr>
        <xdr:cNvPr id="2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424</xdr:row>
      <xdr:rowOff>0</xdr:rowOff>
    </xdr:from>
    <xdr:ext cx="152400" cy="371475"/>
    <xdr:sp macro="" textlink="">
      <xdr:nvSpPr>
        <xdr:cNvPr id="2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424</xdr:row>
      <xdr:rowOff>0</xdr:rowOff>
    </xdr:from>
    <xdr:ext cx="428625" cy="381000"/>
    <xdr:sp macro="" textlink="">
      <xdr:nvSpPr>
        <xdr:cNvPr id="223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424</xdr:row>
      <xdr:rowOff>0</xdr:rowOff>
    </xdr:from>
    <xdr:ext cx="428625" cy="381000"/>
    <xdr:sp macro="" textlink="">
      <xdr:nvSpPr>
        <xdr:cNvPr id="224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424</xdr:row>
      <xdr:rowOff>0</xdr:rowOff>
    </xdr:from>
    <xdr:ext cx="152400" cy="371475"/>
    <xdr:sp macro="" textlink="">
      <xdr:nvSpPr>
        <xdr:cNvPr id="2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424</xdr:row>
      <xdr:rowOff>0</xdr:rowOff>
    </xdr:from>
    <xdr:ext cx="152400" cy="371475"/>
    <xdr:sp macro="" textlink="">
      <xdr:nvSpPr>
        <xdr:cNvPr id="2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424</xdr:row>
      <xdr:rowOff>0</xdr:rowOff>
    </xdr:from>
    <xdr:ext cx="152400" cy="371475"/>
    <xdr:sp macro="" textlink="">
      <xdr:nvSpPr>
        <xdr:cNvPr id="2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424</xdr:row>
      <xdr:rowOff>0</xdr:rowOff>
    </xdr:from>
    <xdr:ext cx="152400" cy="371475"/>
    <xdr:sp macro="" textlink="">
      <xdr:nvSpPr>
        <xdr:cNvPr id="2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321</xdr:row>
      <xdr:rowOff>0</xdr:rowOff>
    </xdr:from>
    <xdr:ext cx="152400" cy="371475"/>
    <xdr:sp macro="" textlink="">
      <xdr:nvSpPr>
        <xdr:cNvPr id="2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321</xdr:row>
      <xdr:rowOff>0</xdr:rowOff>
    </xdr:from>
    <xdr:ext cx="152400" cy="371475"/>
    <xdr:sp macro="" textlink="">
      <xdr:nvSpPr>
        <xdr:cNvPr id="2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321</xdr:row>
      <xdr:rowOff>0</xdr:rowOff>
    </xdr:from>
    <xdr:ext cx="152400" cy="371475"/>
    <xdr:sp macro="" textlink="">
      <xdr:nvSpPr>
        <xdr:cNvPr id="2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321</xdr:row>
      <xdr:rowOff>0</xdr:rowOff>
    </xdr:from>
    <xdr:ext cx="152400" cy="371475"/>
    <xdr:sp macro="" textlink="">
      <xdr:nvSpPr>
        <xdr:cNvPr id="2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321</xdr:row>
      <xdr:rowOff>0</xdr:rowOff>
    </xdr:from>
    <xdr:ext cx="152400" cy="371475"/>
    <xdr:sp macro="" textlink="">
      <xdr:nvSpPr>
        <xdr:cNvPr id="2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321</xdr:row>
      <xdr:rowOff>0</xdr:rowOff>
    </xdr:from>
    <xdr:ext cx="152400" cy="371475"/>
    <xdr:sp macro="" textlink="">
      <xdr:nvSpPr>
        <xdr:cNvPr id="2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321</xdr:row>
      <xdr:rowOff>0</xdr:rowOff>
    </xdr:from>
    <xdr:ext cx="152400" cy="371475"/>
    <xdr:sp macro="" textlink="">
      <xdr:nvSpPr>
        <xdr:cNvPr id="2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321</xdr:row>
      <xdr:rowOff>0</xdr:rowOff>
    </xdr:from>
    <xdr:ext cx="152400" cy="371475"/>
    <xdr:sp macro="" textlink="">
      <xdr:nvSpPr>
        <xdr:cNvPr id="2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321</xdr:row>
      <xdr:rowOff>0</xdr:rowOff>
    </xdr:from>
    <xdr:ext cx="152400" cy="371475"/>
    <xdr:sp macro="" textlink="">
      <xdr:nvSpPr>
        <xdr:cNvPr id="2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321</xdr:row>
      <xdr:rowOff>0</xdr:rowOff>
    </xdr:from>
    <xdr:ext cx="152400" cy="371475"/>
    <xdr:sp macro="" textlink="">
      <xdr:nvSpPr>
        <xdr:cNvPr id="2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321</xdr:row>
      <xdr:rowOff>0</xdr:rowOff>
    </xdr:from>
    <xdr:ext cx="152400" cy="371475"/>
    <xdr:sp macro="" textlink="">
      <xdr:nvSpPr>
        <xdr:cNvPr id="2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321</xdr:row>
      <xdr:rowOff>0</xdr:rowOff>
    </xdr:from>
    <xdr:ext cx="152400" cy="371475"/>
    <xdr:sp macro="" textlink="">
      <xdr:nvSpPr>
        <xdr:cNvPr id="2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358</xdr:row>
      <xdr:rowOff>0</xdr:rowOff>
    </xdr:from>
    <xdr:ext cx="152400" cy="371475"/>
    <xdr:sp macro="" textlink="">
      <xdr:nvSpPr>
        <xdr:cNvPr id="2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358</xdr:row>
      <xdr:rowOff>0</xdr:rowOff>
    </xdr:from>
    <xdr:ext cx="152400" cy="371475"/>
    <xdr:sp macro="" textlink="">
      <xdr:nvSpPr>
        <xdr:cNvPr id="2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358</xdr:row>
      <xdr:rowOff>0</xdr:rowOff>
    </xdr:from>
    <xdr:ext cx="152400" cy="371475"/>
    <xdr:sp macro="" textlink="">
      <xdr:nvSpPr>
        <xdr:cNvPr id="2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358</xdr:row>
      <xdr:rowOff>0</xdr:rowOff>
    </xdr:from>
    <xdr:ext cx="152400" cy="371475"/>
    <xdr:sp macro="" textlink="">
      <xdr:nvSpPr>
        <xdr:cNvPr id="2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358</xdr:row>
      <xdr:rowOff>0</xdr:rowOff>
    </xdr:from>
    <xdr:ext cx="152400" cy="371475"/>
    <xdr:sp macro="" textlink="">
      <xdr:nvSpPr>
        <xdr:cNvPr id="2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358</xdr:row>
      <xdr:rowOff>0</xdr:rowOff>
    </xdr:from>
    <xdr:ext cx="152400" cy="371475"/>
    <xdr:sp macro="" textlink="">
      <xdr:nvSpPr>
        <xdr:cNvPr id="2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358</xdr:row>
      <xdr:rowOff>0</xdr:rowOff>
    </xdr:from>
    <xdr:ext cx="152400" cy="371475"/>
    <xdr:sp macro="" textlink="">
      <xdr:nvSpPr>
        <xdr:cNvPr id="2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358</xdr:row>
      <xdr:rowOff>0</xdr:rowOff>
    </xdr:from>
    <xdr:ext cx="152400" cy="371475"/>
    <xdr:sp macro="" textlink="">
      <xdr:nvSpPr>
        <xdr:cNvPr id="2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358</xdr:row>
      <xdr:rowOff>0</xdr:rowOff>
    </xdr:from>
    <xdr:ext cx="152400" cy="371475"/>
    <xdr:sp macro="" textlink="">
      <xdr:nvSpPr>
        <xdr:cNvPr id="2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358</xdr:row>
      <xdr:rowOff>0</xdr:rowOff>
    </xdr:from>
    <xdr:ext cx="152400" cy="371475"/>
    <xdr:sp macro="" textlink="">
      <xdr:nvSpPr>
        <xdr:cNvPr id="2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358</xdr:row>
      <xdr:rowOff>0</xdr:rowOff>
    </xdr:from>
    <xdr:ext cx="152400" cy="371475"/>
    <xdr:sp macro="" textlink="">
      <xdr:nvSpPr>
        <xdr:cNvPr id="2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358</xdr:row>
      <xdr:rowOff>0</xdr:rowOff>
    </xdr:from>
    <xdr:ext cx="152400" cy="371475"/>
    <xdr:sp macro="" textlink="">
      <xdr:nvSpPr>
        <xdr:cNvPr id="2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358</xdr:row>
      <xdr:rowOff>0</xdr:rowOff>
    </xdr:from>
    <xdr:ext cx="152400" cy="371475"/>
    <xdr:sp macro="" textlink="">
      <xdr:nvSpPr>
        <xdr:cNvPr id="2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358</xdr:row>
      <xdr:rowOff>0</xdr:rowOff>
    </xdr:from>
    <xdr:ext cx="152400" cy="371475"/>
    <xdr:sp macro="" textlink="">
      <xdr:nvSpPr>
        <xdr:cNvPr id="2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358</xdr:row>
      <xdr:rowOff>0</xdr:rowOff>
    </xdr:from>
    <xdr:ext cx="152400" cy="371475"/>
    <xdr:sp macro="" textlink="">
      <xdr:nvSpPr>
        <xdr:cNvPr id="2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358</xdr:row>
      <xdr:rowOff>0</xdr:rowOff>
    </xdr:from>
    <xdr:ext cx="152400" cy="371475"/>
    <xdr:sp macro="" textlink="">
      <xdr:nvSpPr>
        <xdr:cNvPr id="2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358</xdr:row>
      <xdr:rowOff>0</xdr:rowOff>
    </xdr:from>
    <xdr:ext cx="152400" cy="371475"/>
    <xdr:sp macro="" textlink="">
      <xdr:nvSpPr>
        <xdr:cNvPr id="2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358</xdr:row>
      <xdr:rowOff>0</xdr:rowOff>
    </xdr:from>
    <xdr:ext cx="152400" cy="371475"/>
    <xdr:sp macro="" textlink="">
      <xdr:nvSpPr>
        <xdr:cNvPr id="2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358</xdr:row>
      <xdr:rowOff>0</xdr:rowOff>
    </xdr:from>
    <xdr:ext cx="152400" cy="371475"/>
    <xdr:sp macro="" textlink="">
      <xdr:nvSpPr>
        <xdr:cNvPr id="2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358</xdr:row>
      <xdr:rowOff>0</xdr:rowOff>
    </xdr:from>
    <xdr:ext cx="152400" cy="371475"/>
    <xdr:sp macro="" textlink="">
      <xdr:nvSpPr>
        <xdr:cNvPr id="2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358</xdr:row>
      <xdr:rowOff>0</xdr:rowOff>
    </xdr:from>
    <xdr:ext cx="152400" cy="371475"/>
    <xdr:sp macro="" textlink="">
      <xdr:nvSpPr>
        <xdr:cNvPr id="2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358</xdr:row>
      <xdr:rowOff>0</xdr:rowOff>
    </xdr:from>
    <xdr:ext cx="152400" cy="371475"/>
    <xdr:sp macro="" textlink="">
      <xdr:nvSpPr>
        <xdr:cNvPr id="2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358</xdr:row>
      <xdr:rowOff>0</xdr:rowOff>
    </xdr:from>
    <xdr:ext cx="152400" cy="371475"/>
    <xdr:sp macro="" textlink="">
      <xdr:nvSpPr>
        <xdr:cNvPr id="2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358</xdr:row>
      <xdr:rowOff>0</xdr:rowOff>
    </xdr:from>
    <xdr:ext cx="152400" cy="371475"/>
    <xdr:sp macro="" textlink="">
      <xdr:nvSpPr>
        <xdr:cNvPr id="2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304</xdr:row>
      <xdr:rowOff>0</xdr:rowOff>
    </xdr:from>
    <xdr:ext cx="152400" cy="371475"/>
    <xdr:sp macro="" textlink="">
      <xdr:nvSpPr>
        <xdr:cNvPr id="3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304</xdr:row>
      <xdr:rowOff>0</xdr:rowOff>
    </xdr:from>
    <xdr:ext cx="152400" cy="371475"/>
    <xdr:sp macro="" textlink="">
      <xdr:nvSpPr>
        <xdr:cNvPr id="3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304</xdr:row>
      <xdr:rowOff>0</xdr:rowOff>
    </xdr:from>
    <xdr:ext cx="152400" cy="371475"/>
    <xdr:sp macro="" textlink="">
      <xdr:nvSpPr>
        <xdr:cNvPr id="3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304</xdr:row>
      <xdr:rowOff>0</xdr:rowOff>
    </xdr:from>
    <xdr:ext cx="152400" cy="371475"/>
    <xdr:sp macro="" textlink="">
      <xdr:nvSpPr>
        <xdr:cNvPr id="3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304</xdr:row>
      <xdr:rowOff>0</xdr:rowOff>
    </xdr:from>
    <xdr:ext cx="152400" cy="371475"/>
    <xdr:sp macro="" textlink="">
      <xdr:nvSpPr>
        <xdr:cNvPr id="3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304</xdr:row>
      <xdr:rowOff>0</xdr:rowOff>
    </xdr:from>
    <xdr:ext cx="152400" cy="371475"/>
    <xdr:sp macro="" textlink="">
      <xdr:nvSpPr>
        <xdr:cNvPr id="3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304</xdr:row>
      <xdr:rowOff>0</xdr:rowOff>
    </xdr:from>
    <xdr:ext cx="152400" cy="371475"/>
    <xdr:sp macro="" textlink="">
      <xdr:nvSpPr>
        <xdr:cNvPr id="3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304</xdr:row>
      <xdr:rowOff>0</xdr:rowOff>
    </xdr:from>
    <xdr:ext cx="152400" cy="371475"/>
    <xdr:sp macro="" textlink="">
      <xdr:nvSpPr>
        <xdr:cNvPr id="3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304</xdr:row>
      <xdr:rowOff>0</xdr:rowOff>
    </xdr:from>
    <xdr:ext cx="152400" cy="371475"/>
    <xdr:sp macro="" textlink="">
      <xdr:nvSpPr>
        <xdr:cNvPr id="3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304</xdr:row>
      <xdr:rowOff>0</xdr:rowOff>
    </xdr:from>
    <xdr:ext cx="152400" cy="371475"/>
    <xdr:sp macro="" textlink="">
      <xdr:nvSpPr>
        <xdr:cNvPr id="3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304</xdr:row>
      <xdr:rowOff>0</xdr:rowOff>
    </xdr:from>
    <xdr:ext cx="152400" cy="371475"/>
    <xdr:sp macro="" textlink="">
      <xdr:nvSpPr>
        <xdr:cNvPr id="3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304</xdr:row>
      <xdr:rowOff>0</xdr:rowOff>
    </xdr:from>
    <xdr:ext cx="152400" cy="371475"/>
    <xdr:sp macro="" textlink="">
      <xdr:nvSpPr>
        <xdr:cNvPr id="3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304</xdr:row>
      <xdr:rowOff>0</xdr:rowOff>
    </xdr:from>
    <xdr:ext cx="152400" cy="371475"/>
    <xdr:sp macro="" textlink="">
      <xdr:nvSpPr>
        <xdr:cNvPr id="3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304</xdr:row>
      <xdr:rowOff>0</xdr:rowOff>
    </xdr:from>
    <xdr:ext cx="152400" cy="371475"/>
    <xdr:sp macro="" textlink="">
      <xdr:nvSpPr>
        <xdr:cNvPr id="3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304</xdr:row>
      <xdr:rowOff>0</xdr:rowOff>
    </xdr:from>
    <xdr:ext cx="152400" cy="371475"/>
    <xdr:sp macro="" textlink="">
      <xdr:nvSpPr>
        <xdr:cNvPr id="3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304</xdr:row>
      <xdr:rowOff>0</xdr:rowOff>
    </xdr:from>
    <xdr:ext cx="152400" cy="371475"/>
    <xdr:sp macro="" textlink="">
      <xdr:nvSpPr>
        <xdr:cNvPr id="3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304</xdr:row>
      <xdr:rowOff>0</xdr:rowOff>
    </xdr:from>
    <xdr:ext cx="152400" cy="371475"/>
    <xdr:sp macro="" textlink="">
      <xdr:nvSpPr>
        <xdr:cNvPr id="3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304</xdr:row>
      <xdr:rowOff>0</xdr:rowOff>
    </xdr:from>
    <xdr:ext cx="152400" cy="371475"/>
    <xdr:sp macro="" textlink="">
      <xdr:nvSpPr>
        <xdr:cNvPr id="3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304</xdr:row>
      <xdr:rowOff>0</xdr:rowOff>
    </xdr:from>
    <xdr:ext cx="152400" cy="371475"/>
    <xdr:sp macro="" textlink="">
      <xdr:nvSpPr>
        <xdr:cNvPr id="3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304</xdr:row>
      <xdr:rowOff>0</xdr:rowOff>
    </xdr:from>
    <xdr:ext cx="152400" cy="371475"/>
    <xdr:sp macro="" textlink="">
      <xdr:nvSpPr>
        <xdr:cNvPr id="3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304</xdr:row>
      <xdr:rowOff>0</xdr:rowOff>
    </xdr:from>
    <xdr:ext cx="152400" cy="371475"/>
    <xdr:sp macro="" textlink="">
      <xdr:nvSpPr>
        <xdr:cNvPr id="3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304</xdr:row>
      <xdr:rowOff>0</xdr:rowOff>
    </xdr:from>
    <xdr:ext cx="152400" cy="371475"/>
    <xdr:sp macro="" textlink="">
      <xdr:nvSpPr>
        <xdr:cNvPr id="3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304</xdr:row>
      <xdr:rowOff>0</xdr:rowOff>
    </xdr:from>
    <xdr:ext cx="152400" cy="371475"/>
    <xdr:sp macro="" textlink="">
      <xdr:nvSpPr>
        <xdr:cNvPr id="3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304</xdr:row>
      <xdr:rowOff>0</xdr:rowOff>
    </xdr:from>
    <xdr:ext cx="152400" cy="371475"/>
    <xdr:sp macro="" textlink="">
      <xdr:nvSpPr>
        <xdr:cNvPr id="3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3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3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3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3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3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3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163</xdr:row>
      <xdr:rowOff>0</xdr:rowOff>
    </xdr:from>
    <xdr:ext cx="428625" cy="390525"/>
    <xdr:sp macro="" textlink="">
      <xdr:nvSpPr>
        <xdr:cNvPr id="385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819150</xdr:colOff>
      <xdr:row>163</xdr:row>
      <xdr:rowOff>0</xdr:rowOff>
    </xdr:from>
    <xdr:ext cx="428625" cy="390525"/>
    <xdr:sp macro="" textlink="">
      <xdr:nvSpPr>
        <xdr:cNvPr id="386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1133475</xdr:colOff>
      <xdr:row>163</xdr:row>
      <xdr:rowOff>0</xdr:rowOff>
    </xdr:from>
    <xdr:ext cx="161925" cy="390525"/>
    <xdr:sp macro="" textlink="">
      <xdr:nvSpPr>
        <xdr:cNvPr id="387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1447800</xdr:colOff>
      <xdr:row>163</xdr:row>
      <xdr:rowOff>0</xdr:rowOff>
    </xdr:from>
    <xdr:ext cx="161925" cy="390525"/>
    <xdr:sp macro="" textlink="">
      <xdr:nvSpPr>
        <xdr:cNvPr id="388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163</xdr:row>
      <xdr:rowOff>0</xdr:rowOff>
    </xdr:from>
    <xdr:ext cx="152400" cy="381000"/>
    <xdr:sp macro="" textlink="">
      <xdr:nvSpPr>
        <xdr:cNvPr id="389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163</xdr:row>
      <xdr:rowOff>0</xdr:rowOff>
    </xdr:from>
    <xdr:ext cx="152400" cy="381000"/>
    <xdr:sp macro="" textlink="">
      <xdr:nvSpPr>
        <xdr:cNvPr id="390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163</xdr:row>
      <xdr:rowOff>0</xdr:rowOff>
    </xdr:from>
    <xdr:ext cx="152400" cy="381000"/>
    <xdr:sp macro="" textlink="">
      <xdr:nvSpPr>
        <xdr:cNvPr id="391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163</xdr:row>
      <xdr:rowOff>0</xdr:rowOff>
    </xdr:from>
    <xdr:ext cx="152400" cy="381000"/>
    <xdr:sp macro="" textlink="">
      <xdr:nvSpPr>
        <xdr:cNvPr id="392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163</xdr:row>
      <xdr:rowOff>0</xdr:rowOff>
    </xdr:from>
    <xdr:ext cx="152400" cy="381000"/>
    <xdr:sp macro="" textlink="">
      <xdr:nvSpPr>
        <xdr:cNvPr id="393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3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3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3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3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3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3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4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4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4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4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4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4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4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4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4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4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4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4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4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4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4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4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4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4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4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4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4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4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4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4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4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4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4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4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4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4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369</xdr:row>
      <xdr:rowOff>0</xdr:rowOff>
    </xdr:from>
    <xdr:ext cx="152400" cy="371475"/>
    <xdr:sp macro="" textlink="">
      <xdr:nvSpPr>
        <xdr:cNvPr id="4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369</xdr:row>
      <xdr:rowOff>0</xdr:rowOff>
    </xdr:from>
    <xdr:ext cx="152400" cy="371475"/>
    <xdr:sp macro="" textlink="">
      <xdr:nvSpPr>
        <xdr:cNvPr id="4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369</xdr:row>
      <xdr:rowOff>0</xdr:rowOff>
    </xdr:from>
    <xdr:ext cx="152400" cy="371475"/>
    <xdr:sp macro="" textlink="">
      <xdr:nvSpPr>
        <xdr:cNvPr id="4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369</xdr:row>
      <xdr:rowOff>0</xdr:rowOff>
    </xdr:from>
    <xdr:ext cx="152400" cy="371475"/>
    <xdr:sp macro="" textlink="">
      <xdr:nvSpPr>
        <xdr:cNvPr id="4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369</xdr:row>
      <xdr:rowOff>0</xdr:rowOff>
    </xdr:from>
    <xdr:ext cx="152400" cy="371475"/>
    <xdr:sp macro="" textlink="">
      <xdr:nvSpPr>
        <xdr:cNvPr id="4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369</xdr:row>
      <xdr:rowOff>0</xdr:rowOff>
    </xdr:from>
    <xdr:ext cx="152400" cy="371475"/>
    <xdr:sp macro="" textlink="">
      <xdr:nvSpPr>
        <xdr:cNvPr id="4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369</xdr:row>
      <xdr:rowOff>0</xdr:rowOff>
    </xdr:from>
    <xdr:ext cx="152400" cy="371475"/>
    <xdr:sp macro="" textlink="">
      <xdr:nvSpPr>
        <xdr:cNvPr id="4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369</xdr:row>
      <xdr:rowOff>0</xdr:rowOff>
    </xdr:from>
    <xdr:ext cx="152400" cy="371475"/>
    <xdr:sp macro="" textlink="">
      <xdr:nvSpPr>
        <xdr:cNvPr id="4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369</xdr:row>
      <xdr:rowOff>0</xdr:rowOff>
    </xdr:from>
    <xdr:ext cx="152400" cy="371475"/>
    <xdr:sp macro="" textlink="">
      <xdr:nvSpPr>
        <xdr:cNvPr id="4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369</xdr:row>
      <xdr:rowOff>0</xdr:rowOff>
    </xdr:from>
    <xdr:ext cx="152400" cy="371475"/>
    <xdr:sp macro="" textlink="">
      <xdr:nvSpPr>
        <xdr:cNvPr id="4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369</xdr:row>
      <xdr:rowOff>0</xdr:rowOff>
    </xdr:from>
    <xdr:ext cx="152400" cy="371475"/>
    <xdr:sp macro="" textlink="">
      <xdr:nvSpPr>
        <xdr:cNvPr id="4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369</xdr:row>
      <xdr:rowOff>0</xdr:rowOff>
    </xdr:from>
    <xdr:ext cx="152400" cy="371475"/>
    <xdr:sp macro="" textlink="">
      <xdr:nvSpPr>
        <xdr:cNvPr id="4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369</xdr:row>
      <xdr:rowOff>0</xdr:rowOff>
    </xdr:from>
    <xdr:ext cx="152400" cy="371475"/>
    <xdr:sp macro="" textlink="">
      <xdr:nvSpPr>
        <xdr:cNvPr id="4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369</xdr:row>
      <xdr:rowOff>0</xdr:rowOff>
    </xdr:from>
    <xdr:ext cx="152400" cy="371475"/>
    <xdr:sp macro="" textlink="">
      <xdr:nvSpPr>
        <xdr:cNvPr id="4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369</xdr:row>
      <xdr:rowOff>0</xdr:rowOff>
    </xdr:from>
    <xdr:ext cx="152400" cy="371475"/>
    <xdr:sp macro="" textlink="">
      <xdr:nvSpPr>
        <xdr:cNvPr id="4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369</xdr:row>
      <xdr:rowOff>0</xdr:rowOff>
    </xdr:from>
    <xdr:ext cx="152400" cy="371475"/>
    <xdr:sp macro="" textlink="">
      <xdr:nvSpPr>
        <xdr:cNvPr id="4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369</xdr:row>
      <xdr:rowOff>0</xdr:rowOff>
    </xdr:from>
    <xdr:ext cx="152400" cy="371475"/>
    <xdr:sp macro="" textlink="">
      <xdr:nvSpPr>
        <xdr:cNvPr id="4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369</xdr:row>
      <xdr:rowOff>0</xdr:rowOff>
    </xdr:from>
    <xdr:ext cx="152400" cy="371475"/>
    <xdr:sp macro="" textlink="">
      <xdr:nvSpPr>
        <xdr:cNvPr id="4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369</xdr:row>
      <xdr:rowOff>0</xdr:rowOff>
    </xdr:from>
    <xdr:ext cx="152400" cy="371475"/>
    <xdr:sp macro="" textlink="">
      <xdr:nvSpPr>
        <xdr:cNvPr id="4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369</xdr:row>
      <xdr:rowOff>0</xdr:rowOff>
    </xdr:from>
    <xdr:ext cx="152400" cy="371475"/>
    <xdr:sp macro="" textlink="">
      <xdr:nvSpPr>
        <xdr:cNvPr id="4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369</xdr:row>
      <xdr:rowOff>0</xdr:rowOff>
    </xdr:from>
    <xdr:ext cx="152400" cy="371475"/>
    <xdr:sp macro="" textlink="">
      <xdr:nvSpPr>
        <xdr:cNvPr id="4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369</xdr:row>
      <xdr:rowOff>0</xdr:rowOff>
    </xdr:from>
    <xdr:ext cx="152400" cy="371475"/>
    <xdr:sp macro="" textlink="">
      <xdr:nvSpPr>
        <xdr:cNvPr id="4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369</xdr:row>
      <xdr:rowOff>0</xdr:rowOff>
    </xdr:from>
    <xdr:ext cx="152400" cy="371475"/>
    <xdr:sp macro="" textlink="">
      <xdr:nvSpPr>
        <xdr:cNvPr id="4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369</xdr:row>
      <xdr:rowOff>0</xdr:rowOff>
    </xdr:from>
    <xdr:ext cx="152400" cy="371475"/>
    <xdr:sp macro="" textlink="">
      <xdr:nvSpPr>
        <xdr:cNvPr id="4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4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4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4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4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4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4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4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4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4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4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4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4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4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4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4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4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289</xdr:row>
      <xdr:rowOff>0</xdr:rowOff>
    </xdr:from>
    <xdr:ext cx="152400" cy="371475"/>
    <xdr:sp macro="" textlink="">
      <xdr:nvSpPr>
        <xdr:cNvPr id="4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289</xdr:row>
      <xdr:rowOff>0</xdr:rowOff>
    </xdr:from>
    <xdr:ext cx="152400" cy="371475"/>
    <xdr:sp macro="" textlink="">
      <xdr:nvSpPr>
        <xdr:cNvPr id="4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4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4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4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4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289</xdr:row>
      <xdr:rowOff>0</xdr:rowOff>
    </xdr:from>
    <xdr:ext cx="152400" cy="371475"/>
    <xdr:sp macro="" textlink="">
      <xdr:nvSpPr>
        <xdr:cNvPr id="4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292</xdr:row>
      <xdr:rowOff>0</xdr:rowOff>
    </xdr:from>
    <xdr:ext cx="152400" cy="371475"/>
    <xdr:sp macro="" textlink="">
      <xdr:nvSpPr>
        <xdr:cNvPr id="4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292</xdr:row>
      <xdr:rowOff>0</xdr:rowOff>
    </xdr:from>
    <xdr:ext cx="152400" cy="371475"/>
    <xdr:sp macro="" textlink="">
      <xdr:nvSpPr>
        <xdr:cNvPr id="4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292</xdr:row>
      <xdr:rowOff>0</xdr:rowOff>
    </xdr:from>
    <xdr:ext cx="152400" cy="371475"/>
    <xdr:sp macro="" textlink="">
      <xdr:nvSpPr>
        <xdr:cNvPr id="4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292</xdr:row>
      <xdr:rowOff>0</xdr:rowOff>
    </xdr:from>
    <xdr:ext cx="152400" cy="371475"/>
    <xdr:sp macro="" textlink="">
      <xdr:nvSpPr>
        <xdr:cNvPr id="4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292</xdr:row>
      <xdr:rowOff>0</xdr:rowOff>
    </xdr:from>
    <xdr:ext cx="152400" cy="371475"/>
    <xdr:sp macro="" textlink="">
      <xdr:nvSpPr>
        <xdr:cNvPr id="4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292</xdr:row>
      <xdr:rowOff>0</xdr:rowOff>
    </xdr:from>
    <xdr:ext cx="152400" cy="371475"/>
    <xdr:sp macro="" textlink="">
      <xdr:nvSpPr>
        <xdr:cNvPr id="4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292</xdr:row>
      <xdr:rowOff>0</xdr:rowOff>
    </xdr:from>
    <xdr:ext cx="152400" cy="371475"/>
    <xdr:sp macro="" textlink="">
      <xdr:nvSpPr>
        <xdr:cNvPr id="4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292</xdr:row>
      <xdr:rowOff>0</xdr:rowOff>
    </xdr:from>
    <xdr:ext cx="152400" cy="371475"/>
    <xdr:sp macro="" textlink="">
      <xdr:nvSpPr>
        <xdr:cNvPr id="4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292</xdr:row>
      <xdr:rowOff>0</xdr:rowOff>
    </xdr:from>
    <xdr:ext cx="152400" cy="371475"/>
    <xdr:sp macro="" textlink="">
      <xdr:nvSpPr>
        <xdr:cNvPr id="4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292</xdr:row>
      <xdr:rowOff>0</xdr:rowOff>
    </xdr:from>
    <xdr:ext cx="152400" cy="371475"/>
    <xdr:sp macro="" textlink="">
      <xdr:nvSpPr>
        <xdr:cNvPr id="4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292</xdr:row>
      <xdr:rowOff>0</xdr:rowOff>
    </xdr:from>
    <xdr:ext cx="152400" cy="371475"/>
    <xdr:sp macro="" textlink="">
      <xdr:nvSpPr>
        <xdr:cNvPr id="4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291</xdr:row>
      <xdr:rowOff>0</xdr:rowOff>
    </xdr:from>
    <xdr:ext cx="152400" cy="371475"/>
    <xdr:sp macro="" textlink="">
      <xdr:nvSpPr>
        <xdr:cNvPr id="4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291</xdr:row>
      <xdr:rowOff>0</xdr:rowOff>
    </xdr:from>
    <xdr:ext cx="152400" cy="371475"/>
    <xdr:sp macro="" textlink="">
      <xdr:nvSpPr>
        <xdr:cNvPr id="4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291</xdr:row>
      <xdr:rowOff>0</xdr:rowOff>
    </xdr:from>
    <xdr:ext cx="152400" cy="371475"/>
    <xdr:sp macro="" textlink="">
      <xdr:nvSpPr>
        <xdr:cNvPr id="4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291</xdr:row>
      <xdr:rowOff>0</xdr:rowOff>
    </xdr:from>
    <xdr:ext cx="152400" cy="371475"/>
    <xdr:sp macro="" textlink="">
      <xdr:nvSpPr>
        <xdr:cNvPr id="4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291</xdr:row>
      <xdr:rowOff>0</xdr:rowOff>
    </xdr:from>
    <xdr:ext cx="152400" cy="371475"/>
    <xdr:sp macro="" textlink="">
      <xdr:nvSpPr>
        <xdr:cNvPr id="4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291</xdr:row>
      <xdr:rowOff>0</xdr:rowOff>
    </xdr:from>
    <xdr:ext cx="152400" cy="371475"/>
    <xdr:sp macro="" textlink="">
      <xdr:nvSpPr>
        <xdr:cNvPr id="4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291</xdr:row>
      <xdr:rowOff>0</xdr:rowOff>
    </xdr:from>
    <xdr:ext cx="152400" cy="371475"/>
    <xdr:sp macro="" textlink="">
      <xdr:nvSpPr>
        <xdr:cNvPr id="4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291</xdr:row>
      <xdr:rowOff>0</xdr:rowOff>
    </xdr:from>
    <xdr:ext cx="152400" cy="371475"/>
    <xdr:sp macro="" textlink="">
      <xdr:nvSpPr>
        <xdr:cNvPr id="4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291</xdr:row>
      <xdr:rowOff>0</xdr:rowOff>
    </xdr:from>
    <xdr:ext cx="152400" cy="371475"/>
    <xdr:sp macro="" textlink="">
      <xdr:nvSpPr>
        <xdr:cNvPr id="4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291</xdr:row>
      <xdr:rowOff>0</xdr:rowOff>
    </xdr:from>
    <xdr:ext cx="152400" cy="371475"/>
    <xdr:sp macro="" textlink="">
      <xdr:nvSpPr>
        <xdr:cNvPr id="4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291</xdr:row>
      <xdr:rowOff>0</xdr:rowOff>
    </xdr:from>
    <xdr:ext cx="152400" cy="371475"/>
    <xdr:sp macro="" textlink="">
      <xdr:nvSpPr>
        <xdr:cNvPr id="4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291</xdr:row>
      <xdr:rowOff>0</xdr:rowOff>
    </xdr:from>
    <xdr:ext cx="152400" cy="371475"/>
    <xdr:sp macro="" textlink="">
      <xdr:nvSpPr>
        <xdr:cNvPr id="4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181</xdr:row>
      <xdr:rowOff>0</xdr:rowOff>
    </xdr:from>
    <xdr:ext cx="152400" cy="371475"/>
    <xdr:sp macro="" textlink="">
      <xdr:nvSpPr>
        <xdr:cNvPr id="5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181</xdr:row>
      <xdr:rowOff>0</xdr:rowOff>
    </xdr:from>
    <xdr:ext cx="152400" cy="371475"/>
    <xdr:sp macro="" textlink="">
      <xdr:nvSpPr>
        <xdr:cNvPr id="5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181</xdr:row>
      <xdr:rowOff>0</xdr:rowOff>
    </xdr:from>
    <xdr:ext cx="152400" cy="371475"/>
    <xdr:sp macro="" textlink="">
      <xdr:nvSpPr>
        <xdr:cNvPr id="5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181</xdr:row>
      <xdr:rowOff>0</xdr:rowOff>
    </xdr:from>
    <xdr:ext cx="152400" cy="371475"/>
    <xdr:sp macro="" textlink="">
      <xdr:nvSpPr>
        <xdr:cNvPr id="5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181</xdr:row>
      <xdr:rowOff>0</xdr:rowOff>
    </xdr:from>
    <xdr:ext cx="152400" cy="371475"/>
    <xdr:sp macro="" textlink="">
      <xdr:nvSpPr>
        <xdr:cNvPr id="5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181</xdr:row>
      <xdr:rowOff>0</xdr:rowOff>
    </xdr:from>
    <xdr:ext cx="152400" cy="371475"/>
    <xdr:sp macro="" textlink="">
      <xdr:nvSpPr>
        <xdr:cNvPr id="5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437</xdr:row>
      <xdr:rowOff>0</xdr:rowOff>
    </xdr:from>
    <xdr:ext cx="152400" cy="371475"/>
    <xdr:sp macro="" textlink="">
      <xdr:nvSpPr>
        <xdr:cNvPr id="5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437</xdr:row>
      <xdr:rowOff>0</xdr:rowOff>
    </xdr:from>
    <xdr:ext cx="152400" cy="371475"/>
    <xdr:sp macro="" textlink="">
      <xdr:nvSpPr>
        <xdr:cNvPr id="5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437</xdr:row>
      <xdr:rowOff>0</xdr:rowOff>
    </xdr:from>
    <xdr:ext cx="152400" cy="371475"/>
    <xdr:sp macro="" textlink="">
      <xdr:nvSpPr>
        <xdr:cNvPr id="5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437</xdr:row>
      <xdr:rowOff>0</xdr:rowOff>
    </xdr:from>
    <xdr:ext cx="152400" cy="371475"/>
    <xdr:sp macro="" textlink="">
      <xdr:nvSpPr>
        <xdr:cNvPr id="5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437</xdr:row>
      <xdr:rowOff>0</xdr:rowOff>
    </xdr:from>
    <xdr:ext cx="152400" cy="371475"/>
    <xdr:sp macro="" textlink="">
      <xdr:nvSpPr>
        <xdr:cNvPr id="5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437</xdr:row>
      <xdr:rowOff>0</xdr:rowOff>
    </xdr:from>
    <xdr:ext cx="152400" cy="371475"/>
    <xdr:sp macro="" textlink="">
      <xdr:nvSpPr>
        <xdr:cNvPr id="5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269</xdr:row>
      <xdr:rowOff>0</xdr:rowOff>
    </xdr:from>
    <xdr:ext cx="428625" cy="381000"/>
    <xdr:sp macro="" textlink="">
      <xdr:nvSpPr>
        <xdr:cNvPr id="572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269</xdr:row>
      <xdr:rowOff>0</xdr:rowOff>
    </xdr:from>
    <xdr:ext cx="428625" cy="381000"/>
    <xdr:sp macro="" textlink="">
      <xdr:nvSpPr>
        <xdr:cNvPr id="573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269</xdr:row>
      <xdr:rowOff>0</xdr:rowOff>
    </xdr:from>
    <xdr:ext cx="333375" cy="381000"/>
    <xdr:sp macro="" textlink="">
      <xdr:nvSpPr>
        <xdr:cNvPr id="574" name="Shape 4" descr="https://secure-ams.adnxs.com/it?e=wqT_3QLtD_QQAe0HAAADANYABQEIsLnSxwUQz6HZ9sDf-5EiGLKEnOjAz8-bHCABKi0JKNvA4scg7D8RKNvA4scg7D8ZAAAAoJmZJkAheESF6uZi-z8peESF6uZi-z8wq8d3OJgCQL8GSCxQrYj1H1i52xNgAGii7RV47bIEgAEBigEDVVNEkgEDRVVSmAGgAaAB2ASoAQGwAQC4AQHAAQXIAQLQAQDYAQDgAQDwAQCyAiAxQ0YwM0M4MjNCRUI2QTUzMzA4MTM1RTQzQURDNkJBMdgCAeACwJYf6gILb3V0bG9vay5jb23yAhUKDEFEU0xPVF9XSURUSBIFMTYwcHjyAhEKDU1PQ1JfUExBVEZPUk0SAPICFwoTTQEUNEFEVkVSVElTSU5HX0lEARpkEwoPTUFfREVWSUNFX01PREVMEgDyAiIKFE0BMA0Y8MhHUk9VUElORxIKZGV2Z3JwLERTS_ICrAEKFlFDX1BJWEVMX0RBVEFfU0hPUlRfMzYSkQFia2xwaXpqcW0zcWF1dnpiNmN3cmU1dDl0NXFobzRhMXJrZDdyNXM5YTZ1dG1reHYwOXRybDI3N2dmY3hrejFyMmo3Zm9odm01azlyNzJuOW45OHRhdGhkZWF3Zmk0YjgwYWdhOW1ndXFicmxta3c4b2hndGs1cWNudWlvOG5vcTV3Y2g5MGJqaDQ0YXAzb3kw8gISCg4d6xRBS0USAPItACxJT1NfSURGQV9ETlQBFigWCgtDUkVBVElWRSEo8FQHMTA3ODk3OPICOwoPUUNfRU5DUllQVEVEX01DEigxUW5GVTlJTWxWak5DOFZRMTEtSkE0UmFuRlRORDVCUWd3MTJ6X04x8gIPCgtHT09HTEVfQU5JJX8QFgoSTUEZfxRVQ19NRDUBgggVCg4VggRXSSHgIAMxNjDyAhUKEQExAawgQ0xFQVJURVhUATAJSThBTkRST0lEX0lEX1NIQTEBGSQhCgpBVUNUSU9OAcpkEzI0NjAwNzI1ODc4MjI1MTg0NznyAhYKDUFJSyhIRUlHSFQSBTYwMFFMKEFfQVBQX0JVTkRMJTIkFQoLQ0FNUEFJRwVSLAY1Mjk5MjfyAjkKC0U0AS64SUQSKmFzaWQsUEZFQ0M5M0Y2LTFCNjAtQTRCRC1FMDQwLTA3MEFBQzMxNTRBQ_IhGQFoCEFJRDGCCA4KChHoBExDAcggPwoTQURURUNIOn4B8EhGZnhXSVJMNUJpb05fbFlpRjZvYWNVU3ZEeVlOLWdNaVFfaTZNblVO8gIYCghMT0NBTF9JUBIMOTEuMjI4Ljc1LjEx8gIUChBNdQYUT1NfVkVSAXQIEgoOEZcAVTWaCRUlghkVAUFhMQhPU191LYAA8gIdCgpRQ19BQ0NPVU5UEg9wLWE1NlNZeE1BTXdILUJBfggJRkwhciEyZAYzNzA2ODPyAiAKHEFEQ0hPSUNFU19QT1NJJb4gQ1NTX0NMQVNTAVksFgoMTElORV9JVEVNCTwsMjY3NjbyAs4CCg1RLpUD9FQBErwCRUFVYUlFWlNYMU5oY21WdWVtRmZRa1ZmUW5KaGJtUnBibWRmVmxOWFgwRjJjakUzSUllc0lDanUtQk13d3UxQk9ndHZkWFJzYjI5ckxtTnZiVm9vVjAwNVQyNXNYMHRJY0ZaQmVsVTJaRmR3YTBONloyMWpSalZzUVhsU2RXUkVjM05sTldSalozVl8tU1JDZ0FHSG84MlBDYUFCQWFnQnVlZW5BN29CRlRJd016TXhOakkwTlRreU9UWTBPVGd5TWpZNk1NQUJucnhveUFINWo1RGN0eXZhQVJNeU5EWXdNRGN5TlRnM09ESXlOVEU0TkRjNTVRRURiU0E5NkFGa21BTDd6eGFvQWdpb0FnV29BZ2F3QWdpNkFnUmI1RXNMd0FJQ3lBSUEwQUxPNFliNy1KXzN6S2tCNEFJQfICEAoHUUNfUkFORBIFMTUxODDyAhFhMEWMEE1BQ1JPJZIIJgoOOevoX1AzNhIUcDM2LTBrb3R4NnBuMWNxbWUxejXyAhkKDUVYQ0hBTkdFX05BTUUSCGFwcG5leHVz8gIWCg919gBIaYvwRAM2MDCAAwCIAwGQAwCYAxegAwGqA5oBCnRodHRwOi8vZXUuYXBwbmV4dXMucnRiLnF1YW50c2VydmUuY29tOjgwODAvYQ1haF9vcGVucnRiX25vdGlmeT93aW5QcmljZT0ke5EkPFBSSUNFfSZhdWN0aW9uSWQdGwxJRH0aTkAE8IIiCDY2OTI5NzA5KgM4MzHAA6wCyAMA2APInDrgAwDoAwD4AwKABACSBAYvdXQvdjKYBACiBA4xMDkuMTMzLjIxMC4yN6gE92OyBA4IABABGKABINgEKAAwALgEAMAE8e4RyAQA2gQCCAHgBADwBK2I9R-IBQGYBQCgBdjy9KaiivPIFg..&amp;s=d4a89192dfde9f943ba452860adbcc6c65273e89&amp;referrer=outlook.com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5184075" y="3594263"/>
          <a:ext cx="32385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790575</xdr:colOff>
      <xdr:row>269</xdr:row>
      <xdr:rowOff>0</xdr:rowOff>
    </xdr:from>
    <xdr:ext cx="152400" cy="371475"/>
    <xdr:sp macro="" textlink="">
      <xdr:nvSpPr>
        <xdr:cNvPr id="5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269</xdr:row>
      <xdr:rowOff>0</xdr:rowOff>
    </xdr:from>
    <xdr:ext cx="428625" cy="381000"/>
    <xdr:sp macro="" textlink="">
      <xdr:nvSpPr>
        <xdr:cNvPr id="576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269</xdr:row>
      <xdr:rowOff>0</xdr:rowOff>
    </xdr:from>
    <xdr:ext cx="428625" cy="381000"/>
    <xdr:sp macro="" textlink="">
      <xdr:nvSpPr>
        <xdr:cNvPr id="57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269</xdr:row>
      <xdr:rowOff>0</xdr:rowOff>
    </xdr:from>
    <xdr:ext cx="333375" cy="381000"/>
    <xdr:sp macro="" textlink="">
      <xdr:nvSpPr>
        <xdr:cNvPr id="578" name="Shape 4" descr="https://secure-ams.adnxs.com/it?e=wqT_3QLtD_QQAe0HAAADANYABQEIsLnSxwUQz6HZ9sDf-5EiGLKEnOjAz8-bHCABKi0JKNvA4scg7D8RKNvA4scg7D8ZAAAAoJmZJkAheESF6uZi-z8peESF6uZi-z8wq8d3OJgCQL8GSCxQrYj1H1i52xNgAGii7RV47bIEgAEBigEDVVNEkgEDRVVSmAGgAaAB2ASoAQGwAQC4AQHAAQXIAQLQAQDYAQDgAQDwAQCyAiAxQ0YwM0M4MjNCRUI2QTUzMzA4MTM1RTQzQURDNkJBMdgCAeACwJYf6gILb3V0bG9vay5jb23yAhUKDEFEU0xPVF9XSURUSBIFMTYwcHjyAhEKDU1PQ1JfUExBVEZPUk0SAPICFwoTTQEUNEFEVkVSVElTSU5HX0lEARpkEwoPTUFfREVWSUNFX01PREVMEgDyAiIKFE0BMA0Y8MhHUk9VUElORxIKZGV2Z3JwLERTS_ICrAEKFlFDX1BJWEVMX0RBVEFfU0hPUlRfMzYSkQFia2xwaXpqcW0zcWF1dnpiNmN3cmU1dDl0NXFobzRhMXJrZDdyNXM5YTZ1dG1reHYwOXRybDI3N2dmY3hrejFyMmo3Zm9odm01azlyNzJuOW45OHRhdGhkZWF3Zmk0YjgwYWdhOW1ndXFicmxta3c4b2hndGs1cWNudWlvOG5vcTV3Y2g5MGJqaDQ0YXAzb3kw8gISCg4d6xRBS0USAPItACxJT1NfSURGQV9ETlQBFigWCgtDUkVBVElWRSEo8FQHMTA3ODk3OPICOwoPUUNfRU5DUllQVEVEX01DEigxUW5GVTlJTWxWak5DOFZRMTEtSkE0UmFuRlRORDVCUWd3MTJ6X04x8gIPCgtHT09HTEVfQU5JJX8QFgoSTUEZfxRVQ19NRDUBgggVCg4VggRXSSHgIAMxNjDyAhUKEQExAawgQ0xFQVJURVhUATAJSThBTkRST0lEX0lEX1NIQTEBGSQhCgpBVUNUSU9OAcpkEzI0NjAwNzI1ODc4MjI1MTg0NznyAhYKDUFJSyhIRUlHSFQSBTYwMFFMKEFfQVBQX0JVTkRMJTIkFQoLQ0FNUEFJRwVSLAY1Mjk5MjfyAjkKC0U0AS64SUQSKmFzaWQsUEZFQ0M5M0Y2LTFCNjAtQTRCRC1FMDQwLTA3MEFBQzMxNTRBQ_IhGQFoCEFJRDGCCA4KChHoBExDAcggPwoTQURURUNIOn4B8EhGZnhXSVJMNUJpb05fbFlpRjZvYWNVU3ZEeVlOLWdNaVFfaTZNblVO8gIYCghMT0NBTF9JUBIMOTEuMjI4Ljc1LjEx8gIUChBNdQYUT1NfVkVSAXQIEgoOEZcAVTWaCRUlghkVAUFhMQhPU191LYAA8gIdCgpRQ19BQ0NPVU5UEg9wLWE1NlNZeE1BTXdILUJBfggJRkwhciEyZAYzNzA2ODPyAiAKHEFEQ0hPSUNFU19QT1NJJb4gQ1NTX0NMQVNTAVksFgoMTElORV9JVEVNCTwsMjY3NjbyAs4CCg1RLpUD9FQBErwCRUFVYUlFWlNYMU5oY21WdWVtRmZRa1ZmUW5KaGJtUnBibWRmVmxOWFgwRjJjakUzSUllc0lDanUtQk13d3UxQk9ndHZkWFJzYjI5ckxtTnZiVm9vVjAwNVQyNXNYMHRJY0ZaQmVsVTJaRmR3YTBONloyMWpSalZzUVhsU2RXUkVjM05sTldSalozVl8tU1JDZ0FHSG84MlBDYUFCQWFnQnVlZW5BN29CRlRJd016TXhOakkwTlRreU9UWTBPVGd5TWpZNk1NQUJucnhveUFINWo1RGN0eXZhQVJNeU5EWXdNRGN5TlRnM09ESXlOVEU0TkRjNTVRRURiU0E5NkFGa21BTDd6eGFvQWdpb0FnV29BZ2F3QWdpNkFnUmI1RXNMd0FJQ3lBSUEwQUxPNFliNy1KXzN6S2tCNEFJQfICEAoHUUNfUkFORBIFMTUxODDyAhFhMEWMEE1BQ1JPJZIIJgoOOevoX1AzNhIUcDM2LTBrb3R4NnBuMWNxbWUxejXyAhkKDUVYQ0hBTkdFX05BTUUSCGFwcG5leHVz8gIWCg919gBIaYvwRAM2MDCAAwCIAwGQAwCYAxegAwGqA5oBCnRodHRwOi8vZXUuYXBwbmV4dXMucnRiLnF1YW50c2VydmUuY29tOjgwODAvYQ1haF9vcGVucnRiX25vdGlmeT93aW5QcmljZT0ke5EkPFBSSUNFfSZhdWN0aW9uSWQdGwxJRH0aTkAE8IIiCDY2OTI5NzA5KgM4MzHAA6wCyAMA2APInDrgAwDoAwD4AwKABACSBAYvdXQvdjKYBACiBA4xMDkuMTMzLjIxMC4yN6gE92OyBA4IABABGKABINgEKAAwALgEAMAE8e4RyAQA2gQCCAHgBADwBK2I9R-IBQGYBQCgBdjy9KaiivPIFg..&amp;s=d4a89192dfde9f943ba452860adbcc6c65273e89&amp;referrer=outlook.com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5184075" y="3594263"/>
          <a:ext cx="32385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790575</xdr:colOff>
      <xdr:row>269</xdr:row>
      <xdr:rowOff>0</xdr:rowOff>
    </xdr:from>
    <xdr:ext cx="152400" cy="371475"/>
    <xdr:sp macro="" textlink="">
      <xdr:nvSpPr>
        <xdr:cNvPr id="5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104</xdr:row>
      <xdr:rowOff>0</xdr:rowOff>
    </xdr:from>
    <xdr:ext cx="152400" cy="371475"/>
    <xdr:sp macro="" textlink="">
      <xdr:nvSpPr>
        <xdr:cNvPr id="5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104</xdr:row>
      <xdr:rowOff>0</xdr:rowOff>
    </xdr:from>
    <xdr:ext cx="152400" cy="371475"/>
    <xdr:sp macro="" textlink="">
      <xdr:nvSpPr>
        <xdr:cNvPr id="5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104</xdr:row>
      <xdr:rowOff>0</xdr:rowOff>
    </xdr:from>
    <xdr:ext cx="152400" cy="371475"/>
    <xdr:sp macro="" textlink="">
      <xdr:nvSpPr>
        <xdr:cNvPr id="5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104</xdr:row>
      <xdr:rowOff>0</xdr:rowOff>
    </xdr:from>
    <xdr:ext cx="152400" cy="371475"/>
    <xdr:sp macro="" textlink="">
      <xdr:nvSpPr>
        <xdr:cNvPr id="5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104</xdr:row>
      <xdr:rowOff>0</xdr:rowOff>
    </xdr:from>
    <xdr:ext cx="152400" cy="371475"/>
    <xdr:sp macro="" textlink="">
      <xdr:nvSpPr>
        <xdr:cNvPr id="5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104</xdr:row>
      <xdr:rowOff>0</xdr:rowOff>
    </xdr:from>
    <xdr:ext cx="152400" cy="371475"/>
    <xdr:sp macro="" textlink="">
      <xdr:nvSpPr>
        <xdr:cNvPr id="5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104</xdr:row>
      <xdr:rowOff>0</xdr:rowOff>
    </xdr:from>
    <xdr:ext cx="152400" cy="371475"/>
    <xdr:sp macro="" textlink="">
      <xdr:nvSpPr>
        <xdr:cNvPr id="5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104</xdr:row>
      <xdr:rowOff>0</xdr:rowOff>
    </xdr:from>
    <xdr:ext cx="152400" cy="371475"/>
    <xdr:sp macro="" textlink="">
      <xdr:nvSpPr>
        <xdr:cNvPr id="5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104</xdr:row>
      <xdr:rowOff>0</xdr:rowOff>
    </xdr:from>
    <xdr:ext cx="152400" cy="371475"/>
    <xdr:sp macro="" textlink="">
      <xdr:nvSpPr>
        <xdr:cNvPr id="5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104</xdr:row>
      <xdr:rowOff>0</xdr:rowOff>
    </xdr:from>
    <xdr:ext cx="152400" cy="371475"/>
    <xdr:sp macro="" textlink="">
      <xdr:nvSpPr>
        <xdr:cNvPr id="5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104</xdr:row>
      <xdr:rowOff>0</xdr:rowOff>
    </xdr:from>
    <xdr:ext cx="152400" cy="371475"/>
    <xdr:sp macro="" textlink="">
      <xdr:nvSpPr>
        <xdr:cNvPr id="5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205</xdr:row>
      <xdr:rowOff>0</xdr:rowOff>
    </xdr:from>
    <xdr:ext cx="428625" cy="390525"/>
    <xdr:sp macro="" textlink="">
      <xdr:nvSpPr>
        <xdr:cNvPr id="591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205</xdr:row>
      <xdr:rowOff>0</xdr:rowOff>
    </xdr:from>
    <xdr:ext cx="352425" cy="390525"/>
    <xdr:sp macro="" textlink="">
      <xdr:nvSpPr>
        <xdr:cNvPr id="592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205</xdr:row>
      <xdr:rowOff>0</xdr:rowOff>
    </xdr:from>
    <xdr:ext cx="352425" cy="390525"/>
    <xdr:sp macro="" textlink="">
      <xdr:nvSpPr>
        <xdr:cNvPr id="593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205</xdr:row>
      <xdr:rowOff>0</xdr:rowOff>
    </xdr:from>
    <xdr:ext cx="352425" cy="390525"/>
    <xdr:sp macro="" textlink="">
      <xdr:nvSpPr>
        <xdr:cNvPr id="594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205</xdr:row>
      <xdr:rowOff>0</xdr:rowOff>
    </xdr:from>
    <xdr:ext cx="352425" cy="390525"/>
    <xdr:sp macro="" textlink="">
      <xdr:nvSpPr>
        <xdr:cNvPr id="595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205</xdr:row>
      <xdr:rowOff>0</xdr:rowOff>
    </xdr:from>
    <xdr:ext cx="352425" cy="390525"/>
    <xdr:sp macro="" textlink="">
      <xdr:nvSpPr>
        <xdr:cNvPr id="596" name="Shape 6" descr="https://secure-ams.adnxs.com/it?e=wqT_3QL_BvBEfwMAAAMA1gAFAQi61vfHBRDvm-ay1-SC-DkY5o_ui7Hqy88RIAEqLQn2tMNfkzXgPxFhqMMKt_zdPxkAAAAAKVweQCFhDRIAKREk8IEwq8d3OJgCQMASSAJQ3OGjHli52xNgAGii7RV4jPEDgAEBigEDVVNEkgEDRVVSmAGgAaAB2ASoAQGwAQC4AQHAAQXIAQLQAQDYAQDgAQDwAQCKApEBdWYoJ2EnLCA0MzE3ODQsIDE0OTMwMzU4MzQpO3VmKCdyJywgNjM1MDA1MDgsQh4AMGMnLCAxNTk3MjQxNSxCHgAoZycsIDM4Mjg5MDZGHQAkaScsIDQ3MDg5MTYcAPDMkgKFAiFKMEs4UlFpXzhNNEhFTnpob3g0WUFDQzUyeE13QWpnQVFBQkl3QkpRcThkM1dBQmdoZ1ZvQUhBV2VOWUNnQUVXaUFIV0FwQUJBWmdCQWFBQkNxZ0JDckFCQUxrQl9vQ1ZJcXMzM2pfQkFWZXlVbTJYTmVBX3lRRkhvdHZ2SmxmeFA5a0JUMEFUWWNQVDdUX2dBZXZlSFBVQlV4WVhQNEFDQUlnQzRPQzlBNUFDQVpnQ2lvVFV1Z0dnQWdDb0FnRzFBZ0FBQUFDOQkI8D5EQUFoYklBdFlDMEFJVzJBTFdBdUFDQU9nQ0FQZ0NBSUFEQVpBREFKZ0RBYWdEdl9ET0J3Li6aAjEhSHd2bTA6CAEcdWRzVElBQW8JdAhFeEENAfBKOEQ4LrICIDFDRjAzQzgyM0JFQjZBNTMzMDgxMzVFNDNBREM2QkEx2AIB4ALAlh_qAgtvdXRsb29rLmNvbfICEQoGQ1BHX0lEEgczKbQY8gIRCgVDUAETBAgxLeUY8gIPCgVJTwEUAAYpvvCTgAMAiAMBkAMAmAMXoAMBqgMAwAOsAsgDANgDyJw64AMA6AMA-AMCgAQAkgQGL3V0L3YymAQAogQLODcuNjUuMTg0LjOoBJUjsgQOCAAQARigASDYBCgAMAC4BADABPHuEcgEyv6BAdIECjEwLjIuODUuMjPaBAIIAeAEAPAE3OGjHogFAZgFAKAF____________AQ..&amp;s=3f0c23a6314184b2665aa2b32d02f5b485a3779b&amp;referrer=outlook.com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5174550" y="3589500"/>
          <a:ext cx="3429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114300</xdr:colOff>
      <xdr:row>205</xdr:row>
      <xdr:rowOff>0</xdr:rowOff>
    </xdr:from>
    <xdr:ext cx="152400" cy="381000"/>
    <xdr:sp macro="" textlink="">
      <xdr:nvSpPr>
        <xdr:cNvPr id="597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428625</xdr:colOff>
      <xdr:row>205</xdr:row>
      <xdr:rowOff>0</xdr:rowOff>
    </xdr:from>
    <xdr:ext cx="152400" cy="381000"/>
    <xdr:sp macro="" textlink="">
      <xdr:nvSpPr>
        <xdr:cNvPr id="598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742950</xdr:colOff>
      <xdr:row>205</xdr:row>
      <xdr:rowOff>0</xdr:rowOff>
    </xdr:from>
    <xdr:ext cx="152400" cy="381000"/>
    <xdr:sp macro="" textlink="">
      <xdr:nvSpPr>
        <xdr:cNvPr id="599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1057275</xdr:colOff>
      <xdr:row>205</xdr:row>
      <xdr:rowOff>0</xdr:rowOff>
    </xdr:from>
    <xdr:ext cx="152400" cy="381000"/>
    <xdr:sp macro="" textlink="">
      <xdr:nvSpPr>
        <xdr:cNvPr id="600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1371600</xdr:colOff>
      <xdr:row>205</xdr:row>
      <xdr:rowOff>0</xdr:rowOff>
    </xdr:from>
    <xdr:ext cx="152400" cy="381000"/>
    <xdr:sp macro="" textlink="">
      <xdr:nvSpPr>
        <xdr:cNvPr id="601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1685925</xdr:colOff>
      <xdr:row>205</xdr:row>
      <xdr:rowOff>0</xdr:rowOff>
    </xdr:from>
    <xdr:ext cx="152400" cy="381000"/>
    <xdr:sp macro="" textlink="">
      <xdr:nvSpPr>
        <xdr:cNvPr id="602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451</xdr:row>
      <xdr:rowOff>0</xdr:rowOff>
    </xdr:from>
    <xdr:ext cx="152400" cy="371475"/>
    <xdr:sp macro="" textlink="">
      <xdr:nvSpPr>
        <xdr:cNvPr id="6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451</xdr:row>
      <xdr:rowOff>0</xdr:rowOff>
    </xdr:from>
    <xdr:ext cx="152400" cy="371475"/>
    <xdr:sp macro="" textlink="">
      <xdr:nvSpPr>
        <xdr:cNvPr id="6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451</xdr:row>
      <xdr:rowOff>0</xdr:rowOff>
    </xdr:from>
    <xdr:ext cx="152400" cy="371475"/>
    <xdr:sp macro="" textlink="">
      <xdr:nvSpPr>
        <xdr:cNvPr id="6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451</xdr:row>
      <xdr:rowOff>0</xdr:rowOff>
    </xdr:from>
    <xdr:ext cx="152400" cy="371475"/>
    <xdr:sp macro="" textlink="">
      <xdr:nvSpPr>
        <xdr:cNvPr id="6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451</xdr:row>
      <xdr:rowOff>0</xdr:rowOff>
    </xdr:from>
    <xdr:ext cx="152400" cy="371475"/>
    <xdr:sp macro="" textlink="">
      <xdr:nvSpPr>
        <xdr:cNvPr id="6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451</xdr:row>
      <xdr:rowOff>0</xdr:rowOff>
    </xdr:from>
    <xdr:ext cx="152400" cy="371475"/>
    <xdr:sp macro="" textlink="">
      <xdr:nvSpPr>
        <xdr:cNvPr id="6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451</xdr:row>
      <xdr:rowOff>0</xdr:rowOff>
    </xdr:from>
    <xdr:ext cx="152400" cy="371475"/>
    <xdr:sp macro="" textlink="">
      <xdr:nvSpPr>
        <xdr:cNvPr id="6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451</xdr:row>
      <xdr:rowOff>0</xdr:rowOff>
    </xdr:from>
    <xdr:ext cx="152400" cy="371475"/>
    <xdr:sp macro="" textlink="">
      <xdr:nvSpPr>
        <xdr:cNvPr id="6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451</xdr:row>
      <xdr:rowOff>0</xdr:rowOff>
    </xdr:from>
    <xdr:ext cx="152400" cy="371475"/>
    <xdr:sp macro="" textlink="">
      <xdr:nvSpPr>
        <xdr:cNvPr id="6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451</xdr:row>
      <xdr:rowOff>0</xdr:rowOff>
    </xdr:from>
    <xdr:ext cx="152400" cy="371475"/>
    <xdr:sp macro="" textlink="">
      <xdr:nvSpPr>
        <xdr:cNvPr id="6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451</xdr:row>
      <xdr:rowOff>0</xdr:rowOff>
    </xdr:from>
    <xdr:ext cx="152400" cy="371475"/>
    <xdr:sp macro="" textlink="">
      <xdr:nvSpPr>
        <xdr:cNvPr id="6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451</xdr:row>
      <xdr:rowOff>0</xdr:rowOff>
    </xdr:from>
    <xdr:ext cx="152400" cy="371475"/>
    <xdr:sp macro="" textlink="">
      <xdr:nvSpPr>
        <xdr:cNvPr id="6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6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6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6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6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6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6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140</xdr:row>
      <xdr:rowOff>0</xdr:rowOff>
    </xdr:from>
    <xdr:ext cx="428625" cy="390525"/>
    <xdr:sp macro="" textlink="">
      <xdr:nvSpPr>
        <xdr:cNvPr id="651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819150</xdr:colOff>
      <xdr:row>140</xdr:row>
      <xdr:rowOff>0</xdr:rowOff>
    </xdr:from>
    <xdr:ext cx="428625" cy="390525"/>
    <xdr:sp macro="" textlink="">
      <xdr:nvSpPr>
        <xdr:cNvPr id="652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1133475</xdr:colOff>
      <xdr:row>140</xdr:row>
      <xdr:rowOff>0</xdr:rowOff>
    </xdr:from>
    <xdr:ext cx="161925" cy="390525"/>
    <xdr:sp macro="" textlink="">
      <xdr:nvSpPr>
        <xdr:cNvPr id="653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1447800</xdr:colOff>
      <xdr:row>140</xdr:row>
      <xdr:rowOff>0</xdr:rowOff>
    </xdr:from>
    <xdr:ext cx="161925" cy="390525"/>
    <xdr:sp macro="" textlink="">
      <xdr:nvSpPr>
        <xdr:cNvPr id="654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140</xdr:row>
      <xdr:rowOff>0</xdr:rowOff>
    </xdr:from>
    <xdr:ext cx="152400" cy="381000"/>
    <xdr:sp macro="" textlink="">
      <xdr:nvSpPr>
        <xdr:cNvPr id="655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140</xdr:row>
      <xdr:rowOff>0</xdr:rowOff>
    </xdr:from>
    <xdr:ext cx="152400" cy="381000"/>
    <xdr:sp macro="" textlink="">
      <xdr:nvSpPr>
        <xdr:cNvPr id="656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140</xdr:row>
      <xdr:rowOff>0</xdr:rowOff>
    </xdr:from>
    <xdr:ext cx="152400" cy="381000"/>
    <xdr:sp macro="" textlink="">
      <xdr:nvSpPr>
        <xdr:cNvPr id="657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140</xdr:row>
      <xdr:rowOff>0</xdr:rowOff>
    </xdr:from>
    <xdr:ext cx="152400" cy="381000"/>
    <xdr:sp macro="" textlink="">
      <xdr:nvSpPr>
        <xdr:cNvPr id="658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140</xdr:row>
      <xdr:rowOff>0</xdr:rowOff>
    </xdr:from>
    <xdr:ext cx="428625" cy="390525"/>
    <xdr:sp macro="" textlink="">
      <xdr:nvSpPr>
        <xdr:cNvPr id="659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140</xdr:row>
      <xdr:rowOff>0</xdr:rowOff>
    </xdr:from>
    <xdr:ext cx="428625" cy="390525"/>
    <xdr:sp macro="" textlink="">
      <xdr:nvSpPr>
        <xdr:cNvPr id="660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140</xdr:row>
      <xdr:rowOff>0</xdr:rowOff>
    </xdr:from>
    <xdr:ext cx="428625" cy="390525"/>
    <xdr:sp macro="" textlink="">
      <xdr:nvSpPr>
        <xdr:cNvPr id="661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140</xdr:row>
      <xdr:rowOff>0</xdr:rowOff>
    </xdr:from>
    <xdr:ext cx="152400" cy="381000"/>
    <xdr:sp macro="" textlink="">
      <xdr:nvSpPr>
        <xdr:cNvPr id="662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140</xdr:row>
      <xdr:rowOff>0</xdr:rowOff>
    </xdr:from>
    <xdr:ext cx="428625" cy="390525"/>
    <xdr:sp macro="" textlink="">
      <xdr:nvSpPr>
        <xdr:cNvPr id="663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140</xdr:row>
      <xdr:rowOff>0</xdr:rowOff>
    </xdr:from>
    <xdr:ext cx="428625" cy="390525"/>
    <xdr:sp macro="" textlink="">
      <xdr:nvSpPr>
        <xdr:cNvPr id="664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140</xdr:row>
      <xdr:rowOff>0</xdr:rowOff>
    </xdr:from>
    <xdr:ext cx="428625" cy="390525"/>
    <xdr:sp macro="" textlink="">
      <xdr:nvSpPr>
        <xdr:cNvPr id="665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414</xdr:row>
      <xdr:rowOff>0</xdr:rowOff>
    </xdr:from>
    <xdr:ext cx="152400" cy="371475"/>
    <xdr:sp macro="" textlink="">
      <xdr:nvSpPr>
        <xdr:cNvPr id="6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414</xdr:row>
      <xdr:rowOff>0</xdr:rowOff>
    </xdr:from>
    <xdr:ext cx="152400" cy="371475"/>
    <xdr:sp macro="" textlink="">
      <xdr:nvSpPr>
        <xdr:cNvPr id="6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414</xdr:row>
      <xdr:rowOff>0</xdr:rowOff>
    </xdr:from>
    <xdr:ext cx="152400" cy="371475"/>
    <xdr:sp macro="" textlink="">
      <xdr:nvSpPr>
        <xdr:cNvPr id="6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414</xdr:row>
      <xdr:rowOff>0</xdr:rowOff>
    </xdr:from>
    <xdr:ext cx="152400" cy="371475"/>
    <xdr:sp macro="" textlink="">
      <xdr:nvSpPr>
        <xdr:cNvPr id="6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414</xdr:row>
      <xdr:rowOff>0</xdr:rowOff>
    </xdr:from>
    <xdr:ext cx="152400" cy="371475"/>
    <xdr:sp macro="" textlink="">
      <xdr:nvSpPr>
        <xdr:cNvPr id="6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414</xdr:row>
      <xdr:rowOff>0</xdr:rowOff>
    </xdr:from>
    <xdr:ext cx="152400" cy="371475"/>
    <xdr:sp macro="" textlink="">
      <xdr:nvSpPr>
        <xdr:cNvPr id="6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410</xdr:row>
      <xdr:rowOff>0</xdr:rowOff>
    </xdr:from>
    <xdr:ext cx="152400" cy="371475"/>
    <xdr:sp macro="" textlink="">
      <xdr:nvSpPr>
        <xdr:cNvPr id="6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410</xdr:row>
      <xdr:rowOff>0</xdr:rowOff>
    </xdr:from>
    <xdr:ext cx="352425" cy="381000"/>
    <xdr:sp macro="" textlink="">
      <xdr:nvSpPr>
        <xdr:cNvPr id="673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410</xdr:row>
      <xdr:rowOff>0</xdr:rowOff>
    </xdr:from>
    <xdr:ext cx="152400" cy="371475"/>
    <xdr:sp macro="" textlink="">
      <xdr:nvSpPr>
        <xdr:cNvPr id="6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410</xdr:row>
      <xdr:rowOff>0</xdr:rowOff>
    </xdr:from>
    <xdr:ext cx="152400" cy="371475"/>
    <xdr:sp macro="" textlink="">
      <xdr:nvSpPr>
        <xdr:cNvPr id="6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410</xdr:row>
      <xdr:rowOff>0</xdr:rowOff>
    </xdr:from>
    <xdr:ext cx="152400" cy="371475"/>
    <xdr:sp macro="" textlink="">
      <xdr:nvSpPr>
        <xdr:cNvPr id="6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410</xdr:row>
      <xdr:rowOff>0</xdr:rowOff>
    </xdr:from>
    <xdr:ext cx="152400" cy="371475"/>
    <xdr:sp macro="" textlink="">
      <xdr:nvSpPr>
        <xdr:cNvPr id="6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410</xdr:row>
      <xdr:rowOff>0</xdr:rowOff>
    </xdr:from>
    <xdr:ext cx="152400" cy="371475"/>
    <xdr:sp macro="" textlink="">
      <xdr:nvSpPr>
        <xdr:cNvPr id="6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410</xdr:row>
      <xdr:rowOff>0</xdr:rowOff>
    </xdr:from>
    <xdr:ext cx="152400" cy="371475"/>
    <xdr:sp macro="" textlink="">
      <xdr:nvSpPr>
        <xdr:cNvPr id="6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411</xdr:row>
      <xdr:rowOff>0</xdr:rowOff>
    </xdr:from>
    <xdr:ext cx="152400" cy="371475"/>
    <xdr:sp macro="" textlink="">
      <xdr:nvSpPr>
        <xdr:cNvPr id="6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411</xdr:row>
      <xdr:rowOff>0</xdr:rowOff>
    </xdr:from>
    <xdr:ext cx="352425" cy="381000"/>
    <xdr:sp macro="" textlink="">
      <xdr:nvSpPr>
        <xdr:cNvPr id="681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411</xdr:row>
      <xdr:rowOff>0</xdr:rowOff>
    </xdr:from>
    <xdr:ext cx="152400" cy="371475"/>
    <xdr:sp macro="" textlink="">
      <xdr:nvSpPr>
        <xdr:cNvPr id="6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411</xdr:row>
      <xdr:rowOff>0</xdr:rowOff>
    </xdr:from>
    <xdr:ext cx="152400" cy="371475"/>
    <xdr:sp macro="" textlink="">
      <xdr:nvSpPr>
        <xdr:cNvPr id="6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411</xdr:row>
      <xdr:rowOff>0</xdr:rowOff>
    </xdr:from>
    <xdr:ext cx="152400" cy="371475"/>
    <xdr:sp macro="" textlink="">
      <xdr:nvSpPr>
        <xdr:cNvPr id="6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411</xdr:row>
      <xdr:rowOff>0</xdr:rowOff>
    </xdr:from>
    <xdr:ext cx="152400" cy="371475"/>
    <xdr:sp macro="" textlink="">
      <xdr:nvSpPr>
        <xdr:cNvPr id="6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411</xdr:row>
      <xdr:rowOff>0</xdr:rowOff>
    </xdr:from>
    <xdr:ext cx="152400" cy="371475"/>
    <xdr:sp macro="" textlink="">
      <xdr:nvSpPr>
        <xdr:cNvPr id="6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410</xdr:row>
      <xdr:rowOff>0</xdr:rowOff>
    </xdr:from>
    <xdr:ext cx="152400" cy="371475"/>
    <xdr:sp macro="" textlink="">
      <xdr:nvSpPr>
        <xdr:cNvPr id="6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410</xdr:row>
      <xdr:rowOff>0</xdr:rowOff>
    </xdr:from>
    <xdr:ext cx="352425" cy="381000"/>
    <xdr:sp macro="" textlink="">
      <xdr:nvSpPr>
        <xdr:cNvPr id="688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410</xdr:row>
      <xdr:rowOff>0</xdr:rowOff>
    </xdr:from>
    <xdr:ext cx="152400" cy="371475"/>
    <xdr:sp macro="" textlink="">
      <xdr:nvSpPr>
        <xdr:cNvPr id="6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410</xdr:row>
      <xdr:rowOff>0</xdr:rowOff>
    </xdr:from>
    <xdr:ext cx="152400" cy="371475"/>
    <xdr:sp macro="" textlink="">
      <xdr:nvSpPr>
        <xdr:cNvPr id="6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410</xdr:row>
      <xdr:rowOff>0</xdr:rowOff>
    </xdr:from>
    <xdr:ext cx="152400" cy="371475"/>
    <xdr:sp macro="" textlink="">
      <xdr:nvSpPr>
        <xdr:cNvPr id="6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410</xdr:row>
      <xdr:rowOff>0</xdr:rowOff>
    </xdr:from>
    <xdr:ext cx="152400" cy="371475"/>
    <xdr:sp macro="" textlink="">
      <xdr:nvSpPr>
        <xdr:cNvPr id="6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410</xdr:row>
      <xdr:rowOff>0</xdr:rowOff>
    </xdr:from>
    <xdr:ext cx="152400" cy="371475"/>
    <xdr:sp macro="" textlink="">
      <xdr:nvSpPr>
        <xdr:cNvPr id="6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410</xdr:row>
      <xdr:rowOff>0</xdr:rowOff>
    </xdr:from>
    <xdr:ext cx="152400" cy="371475"/>
    <xdr:sp macro="" textlink="">
      <xdr:nvSpPr>
        <xdr:cNvPr id="6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411</xdr:row>
      <xdr:rowOff>0</xdr:rowOff>
    </xdr:from>
    <xdr:ext cx="152400" cy="371475"/>
    <xdr:sp macro="" textlink="">
      <xdr:nvSpPr>
        <xdr:cNvPr id="6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411</xdr:row>
      <xdr:rowOff>0</xdr:rowOff>
    </xdr:from>
    <xdr:ext cx="352425" cy="381000"/>
    <xdr:sp macro="" textlink="">
      <xdr:nvSpPr>
        <xdr:cNvPr id="696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411</xdr:row>
      <xdr:rowOff>0</xdr:rowOff>
    </xdr:from>
    <xdr:ext cx="152400" cy="371475"/>
    <xdr:sp macro="" textlink="">
      <xdr:nvSpPr>
        <xdr:cNvPr id="6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411</xdr:row>
      <xdr:rowOff>0</xdr:rowOff>
    </xdr:from>
    <xdr:ext cx="152400" cy="371475"/>
    <xdr:sp macro="" textlink="">
      <xdr:nvSpPr>
        <xdr:cNvPr id="6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411</xdr:row>
      <xdr:rowOff>0</xdr:rowOff>
    </xdr:from>
    <xdr:ext cx="152400" cy="371475"/>
    <xdr:sp macro="" textlink="">
      <xdr:nvSpPr>
        <xdr:cNvPr id="6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411</xdr:row>
      <xdr:rowOff>0</xdr:rowOff>
    </xdr:from>
    <xdr:ext cx="152400" cy="371475"/>
    <xdr:sp macro="" textlink="">
      <xdr:nvSpPr>
        <xdr:cNvPr id="7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411</xdr:row>
      <xdr:rowOff>0</xdr:rowOff>
    </xdr:from>
    <xdr:ext cx="152400" cy="371475"/>
    <xdr:sp macro="" textlink="">
      <xdr:nvSpPr>
        <xdr:cNvPr id="7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411</xdr:row>
      <xdr:rowOff>0</xdr:rowOff>
    </xdr:from>
    <xdr:ext cx="152400" cy="371475"/>
    <xdr:sp macro="" textlink="">
      <xdr:nvSpPr>
        <xdr:cNvPr id="7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7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80</xdr:row>
      <xdr:rowOff>0</xdr:rowOff>
    </xdr:from>
    <xdr:ext cx="152400" cy="371475"/>
    <xdr:sp macro="" textlink="">
      <xdr:nvSpPr>
        <xdr:cNvPr id="7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80</xdr:row>
      <xdr:rowOff>0</xdr:rowOff>
    </xdr:from>
    <xdr:ext cx="152400" cy="371475"/>
    <xdr:sp macro="" textlink="">
      <xdr:nvSpPr>
        <xdr:cNvPr id="7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80</xdr:row>
      <xdr:rowOff>0</xdr:rowOff>
    </xdr:from>
    <xdr:ext cx="152400" cy="371475"/>
    <xdr:sp macro="" textlink="">
      <xdr:nvSpPr>
        <xdr:cNvPr id="7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80</xdr:row>
      <xdr:rowOff>0</xdr:rowOff>
    </xdr:from>
    <xdr:ext cx="152400" cy="371475"/>
    <xdr:sp macro="" textlink="">
      <xdr:nvSpPr>
        <xdr:cNvPr id="7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80</xdr:row>
      <xdr:rowOff>0</xdr:rowOff>
    </xdr:from>
    <xdr:ext cx="152400" cy="371475"/>
    <xdr:sp macro="" textlink="">
      <xdr:nvSpPr>
        <xdr:cNvPr id="7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80</xdr:row>
      <xdr:rowOff>0</xdr:rowOff>
    </xdr:from>
    <xdr:ext cx="152400" cy="371475"/>
    <xdr:sp macro="" textlink="">
      <xdr:nvSpPr>
        <xdr:cNvPr id="7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7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7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7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7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7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8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8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8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8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8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89</xdr:row>
      <xdr:rowOff>0</xdr:rowOff>
    </xdr:from>
    <xdr:ext cx="419100" cy="981075"/>
    <xdr:sp macro="" textlink="">
      <xdr:nvSpPr>
        <xdr:cNvPr id="847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342900</xdr:colOff>
      <xdr:row>89</xdr:row>
      <xdr:rowOff>0</xdr:rowOff>
    </xdr:from>
    <xdr:ext cx="419100" cy="981075"/>
    <xdr:sp macro="" textlink="">
      <xdr:nvSpPr>
        <xdr:cNvPr id="848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49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50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51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52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53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54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55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56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5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5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5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6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6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6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6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6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89</xdr:row>
      <xdr:rowOff>0</xdr:rowOff>
    </xdr:from>
    <xdr:ext cx="419100" cy="981075"/>
    <xdr:sp macro="" textlink="">
      <xdr:nvSpPr>
        <xdr:cNvPr id="865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342900</xdr:colOff>
      <xdr:row>89</xdr:row>
      <xdr:rowOff>0</xdr:rowOff>
    </xdr:from>
    <xdr:ext cx="419100" cy="981075"/>
    <xdr:sp macro="" textlink="">
      <xdr:nvSpPr>
        <xdr:cNvPr id="866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67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68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69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70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71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72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73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74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7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7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7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7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7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8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8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8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83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84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85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86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887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888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889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890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9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9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9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9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89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89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89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89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1285875</xdr:colOff>
      <xdr:row>89</xdr:row>
      <xdr:rowOff>0</xdr:rowOff>
    </xdr:from>
    <xdr:ext cx="638175" cy="990600"/>
    <xdr:sp macro="" textlink="">
      <xdr:nvSpPr>
        <xdr:cNvPr id="899" name="Shape 15" descr="https://secure-ams.adnxs.com/it?e=wqT_3QLsBvDYbAMAAAMA1gAFAQjDi4HIBRCF3szNvsmNqA0Y5o_ui7Hqy88RIAEqLQn2ALME1lnZPxGxLb8qGXPXPxkAAAAAKVwYQCEVOUTcnArlPykeG4F4Xb_mPzCbibwEOJgCQMASSAJQ6uqRH1i52xNgAGiZ9Ft40PIDgAEBigEDVVNEkgEDRVVSmAGgAaAB2ASoAQGwAQC4AQHAAQXIAQLQAQDYAQDgAQDwAQCKApEBdWYoJ2EnLCAyNjAwMjMsIDE0OTMxOTAwODMpO3VmKCdyJywgNjUzMDM5MTQsID4eADRjJywgMTYyOTk0OTEsID4eACRnJywgMzk0MDgxSh0AJGknLCA0ODg5NDY2OQD0AAGSAvEBIWxUOWN1Z2pqNi1JSEVPcnFrUjhZQUNDNTJ4TXdBamdBUUFCSXdCSlFtNG04QkZnQVlJWUZhQUJ3Rm5qeUtvQUJhb2dCRUpBQkFaZ0JBYUFCQ3FnQkE3QUJBTGtCREhSa0kzM0c1RF9CQVNIRUlCOWd2LVlfeVFIaUl4T0RVY0hzUDlrQlJQcnQ2OEE1N1RfZ0FmTHJIZlVCcnZHRlA1Z0Npb1RRb2dTZ0FnQzFBZ0FBQUFDOUFnQUFBQURBQWhqSUF2SXEwQUlZMkFMeUt1QUNBT2dDQVBnQ0FJQURBWkFEQUpnREFhZ0Q0LXZpQncuLpoCMSFQd3RSMXdqai70ACB1ZHNUSUFBb2kFcAhReEENAfBKOEQ4LrICIDFDRjAzQzgyM0JFQjZBNTMzMDgxMzVFNDNBREM2QkEx2AIB4ALAlh_qAgtvdXRsb29rLmNvbfICEQoGQ1BHX0lEEgczKaAY8gIRCgVDUAETAAgx0RjyAg8KBUlPARQEBjQlqvCTgAMAiAMBkAMAmAMXoAMBqgMAwAOsAsgDANgDyJw64AMA6AMA-AMCgAQAkgQGL3V0L3YymAQAogQLODcuNjUuMTg0LjOoBKA3sgQOCAAQARigASDYBCgAMAC4BADABPHuEcgEyv6BAdIECjEwLjIuODQuNjjaBAIIAeAEAPAE6uqRH4gFAZgFAKAF____________AQ..&amp;s=ef8ed04ee916dfad35d9591b425634612850e90a&amp;referrer=outlook.com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/>
      </xdr:nvSpPr>
      <xdr:spPr>
        <a:xfrm>
          <a:off x="5031675" y="3289463"/>
          <a:ext cx="628650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89</xdr:row>
      <xdr:rowOff>0</xdr:rowOff>
    </xdr:from>
    <xdr:ext cx="419100" cy="990600"/>
    <xdr:sp macro="" textlink="">
      <xdr:nvSpPr>
        <xdr:cNvPr id="900" name="Shape 16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/>
      </xdr:nvSpPr>
      <xdr:spPr>
        <a:xfrm>
          <a:off x="5141213" y="3289463"/>
          <a:ext cx="40957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342900</xdr:colOff>
      <xdr:row>89</xdr:row>
      <xdr:rowOff>0</xdr:rowOff>
    </xdr:from>
    <xdr:ext cx="1704975" cy="990600"/>
    <xdr:sp macro="" textlink="">
      <xdr:nvSpPr>
        <xdr:cNvPr id="901" name="Shape 17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/>
      </xdr:nvSpPr>
      <xdr:spPr>
        <a:xfrm>
          <a:off x="4498275" y="3289463"/>
          <a:ext cx="1695450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90600"/>
    <xdr:sp macro="" textlink="">
      <xdr:nvSpPr>
        <xdr:cNvPr id="902" name="Shape 16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/>
      </xdr:nvSpPr>
      <xdr:spPr>
        <a:xfrm>
          <a:off x="5141213" y="3289463"/>
          <a:ext cx="40957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90600"/>
    <xdr:sp macro="" textlink="">
      <xdr:nvSpPr>
        <xdr:cNvPr id="903" name="Shape 16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/>
      </xdr:nvSpPr>
      <xdr:spPr>
        <a:xfrm>
          <a:off x="5141213" y="3289463"/>
          <a:ext cx="40957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1704975" cy="990600"/>
    <xdr:sp macro="" textlink="">
      <xdr:nvSpPr>
        <xdr:cNvPr id="904" name="Shape 17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/>
      </xdr:nvSpPr>
      <xdr:spPr>
        <a:xfrm>
          <a:off x="4498275" y="3289463"/>
          <a:ext cx="1695450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1466850" cy="990600"/>
    <xdr:sp macro="" textlink="">
      <xdr:nvSpPr>
        <xdr:cNvPr id="905" name="Shape 18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/>
      </xdr:nvSpPr>
      <xdr:spPr>
        <a:xfrm>
          <a:off x="4617338" y="3289463"/>
          <a:ext cx="145732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90600"/>
    <xdr:sp macro="" textlink="">
      <xdr:nvSpPr>
        <xdr:cNvPr id="906" name="Shape 16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/>
      </xdr:nvSpPr>
      <xdr:spPr>
        <a:xfrm>
          <a:off x="5141213" y="3289463"/>
          <a:ext cx="40957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90600"/>
    <xdr:sp macro="" textlink="">
      <xdr:nvSpPr>
        <xdr:cNvPr id="907" name="Shape 16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/>
      </xdr:nvSpPr>
      <xdr:spPr>
        <a:xfrm>
          <a:off x="5141213" y="3289463"/>
          <a:ext cx="40957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1704975" cy="990600"/>
    <xdr:sp macro="" textlink="">
      <xdr:nvSpPr>
        <xdr:cNvPr id="908" name="Shape 17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/>
      </xdr:nvSpPr>
      <xdr:spPr>
        <a:xfrm>
          <a:off x="4498275" y="3289463"/>
          <a:ext cx="1695450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1466850" cy="990600"/>
    <xdr:sp macro="" textlink="">
      <xdr:nvSpPr>
        <xdr:cNvPr id="909" name="Shape 18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/>
      </xdr:nvSpPr>
      <xdr:spPr>
        <a:xfrm>
          <a:off x="4617338" y="3289463"/>
          <a:ext cx="1457325" cy="981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1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91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91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91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1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91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91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1285875" cy="1009650"/>
    <xdr:sp macro="" textlink="">
      <xdr:nvSpPr>
        <xdr:cNvPr id="917" name="Shape 19" descr="https://secure-ams.adnxs.com/it?e=wqT_3QKEBvBEBAMAAAMA1gAFAQje7qPHBRC-vvjOlLnJul4YsoSc6MDPz5scIAEqLQmqDrkZbsDrPxG7mjxlNV3qPxkAAACgcD0UQCG7DRIAKREk8IEwq8d3OJgCQI4TSAJQ2piXH1i52xNgAGii7RV4-O8DgAEBigEDVVNEkgEDRVVSmAGgAaAB2ASoAQGwAQC4AQHAAQXIAQLQAQDYAQDgAQDwAQCKAnV1ZignYScsIDMwMzQwMiwgMTQ5MTY2MjY4Nik7dWYoJ3InLCA2NTM5MTcwNiwgPh4ANGMnLCAxNjQ0ODMyNSwgPh4AAGcBWBA5MzYxNzpZAPC0kgLhASFFVFo2NmdqRjl1c0hFTnFZbHg4WUFDQzUyeE13QWpnQVFBQklqaE5RcThkM1dBQmc0Z0ZvQUhBRWVDNkFBUXFJQVFxUUFRR1lBUUdnQVFxb0FRT3dBUUM1QWRSZTg1RjN3T3Nfd1FIVVh2T1JkOERyUDhrQnRCdGt3OXpUN0RfWkFRQUFBQUFBQVBBXzRBRUE5UUVBQUFBQW1BS0toTkRhQ3FBQ0FMVUNBQUFBQUwwQwUt0E1BQ0NzZ0NDdUFDQU9nQ0FQZ0NBSUFEQVpBREFKZ0RBYWdEeGZickJ3Li6aAjEhNkFuWHpRNuQAQHVkc1RJQUFvaW9UUTJnb3hBGQHwoi6yAiAxQ0YwM0M4MjNCRUI2QTUzMzA4MTM1RTQzQURDNkJBMdgCAeACwJYf6gILb3V0bG9vay5jb22AAwCIAwGQAwCYAxegAwGqAwDAA6wCyAMA2APInDrgAwDoAwD4AwKABACSBAYvdXQvdjKYBACiBA4xMDkuMTMzLjIxMC4yN6gERrIEDggAEAEYoAEg2AQoADAAuAQAwATx7hHIBADSBAsBJ0AuODQuMTcx2gQCCAHgBADwBEGMRIgFAZgFAKAF____________AQ..&amp;s=c4cf9738f9dea8edcda4fd2b166d4f8db9f0f99b&amp;referrer=outlook.com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/>
      </xdr:nvSpPr>
      <xdr:spPr>
        <a:xfrm>
          <a:off x="4707825" y="3279938"/>
          <a:ext cx="1276350" cy="1000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89</xdr:row>
      <xdr:rowOff>0</xdr:rowOff>
    </xdr:from>
    <xdr:ext cx="428625" cy="438150"/>
    <xdr:sp macro="" textlink="">
      <xdr:nvSpPr>
        <xdr:cNvPr id="918" name="Shape 20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/>
      </xdr:nvSpPr>
      <xdr:spPr>
        <a:xfrm>
          <a:off x="5136450" y="3565688"/>
          <a:ext cx="4191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342900</xdr:colOff>
      <xdr:row>89</xdr:row>
      <xdr:rowOff>0</xdr:rowOff>
    </xdr:from>
    <xdr:ext cx="1714500" cy="438150"/>
    <xdr:sp macro="" textlink="">
      <xdr:nvSpPr>
        <xdr:cNvPr id="919" name="Shape 21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/>
      </xdr:nvSpPr>
      <xdr:spPr>
        <a:xfrm>
          <a:off x="4493513" y="3565688"/>
          <a:ext cx="170497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38150"/>
    <xdr:sp macro="" textlink="">
      <xdr:nvSpPr>
        <xdr:cNvPr id="920" name="Shape 20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/>
      </xdr:nvSpPr>
      <xdr:spPr>
        <a:xfrm>
          <a:off x="5136450" y="3565688"/>
          <a:ext cx="4191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38150"/>
    <xdr:sp macro="" textlink="">
      <xdr:nvSpPr>
        <xdr:cNvPr id="921" name="Shape 20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/>
      </xdr:nvSpPr>
      <xdr:spPr>
        <a:xfrm>
          <a:off x="5136450" y="3565688"/>
          <a:ext cx="4191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1714500" cy="438150"/>
    <xdr:sp macro="" textlink="">
      <xdr:nvSpPr>
        <xdr:cNvPr id="922" name="Shape 21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/>
      </xdr:nvSpPr>
      <xdr:spPr>
        <a:xfrm>
          <a:off x="4493513" y="3565688"/>
          <a:ext cx="170497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1533525" cy="438150"/>
    <xdr:sp macro="" textlink="">
      <xdr:nvSpPr>
        <xdr:cNvPr id="923" name="Shape 22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/>
      </xdr:nvSpPr>
      <xdr:spPr>
        <a:xfrm>
          <a:off x="4584000" y="3565688"/>
          <a:ext cx="15240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38150"/>
    <xdr:sp macro="" textlink="">
      <xdr:nvSpPr>
        <xdr:cNvPr id="924" name="Shape 20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/>
      </xdr:nvSpPr>
      <xdr:spPr>
        <a:xfrm>
          <a:off x="5136450" y="3565688"/>
          <a:ext cx="4191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38150"/>
    <xdr:sp macro="" textlink="">
      <xdr:nvSpPr>
        <xdr:cNvPr id="925" name="Shape 20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/>
      </xdr:nvSpPr>
      <xdr:spPr>
        <a:xfrm>
          <a:off x="5136450" y="3565688"/>
          <a:ext cx="4191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1714500" cy="438150"/>
    <xdr:sp macro="" textlink="">
      <xdr:nvSpPr>
        <xdr:cNvPr id="926" name="Shape 21" descr="https://secure-ams.adnxs.com/it?e=wqT_3QLvPfTsC-8eAAADANYABQEI1ZySyAUQ0qbztOynz5BeGOaP7oux6svPESABKi0J4noUrkfh6j8R4noUrkfh6j8ZAAAAYLgeGEAhdovAWN_gBUApdovAWN_gBUAwq8d3OJgCQN8eSGVQtqeAIFi52xNgAGii7RV41zeAAQGKAQNVU0SSAQNFVVKYAaABoAHYBKgBAbABALgBAcABBcgBAtABANgBAOABAPABALICIDFDRjAzQzgyM0JFQjZBNTMzMDgxMzVFNDNBREM2QkExugKHBmh0dHBzOi8vZ29vZ2xlYWRzLmcuZG91YmxlY2xpY2submV0L2RibS9jbGs_c2E9TCZhaT1DNFVXYlU0NEVXWlRXSU5xeTNnUEowSXpRQ09xa25JNUoxTzNrdU1FRmxwN1pqeE1RQVNEbWw5WWxZTG1ZMTREMEFhQUJfZS14dVFQSUFRbXBBdi1LZUJXaVI3SS1xQU1CeUFNQ3FnU0lBVV9RNERnTE5zRXRFbXVHeVVQWDNXRFZWdUlVLWFpYjFFRHRpRE5nUUJ2d3VqOTlZYXIxYmZsZHM2X2Vmc3NXd19qT2pZMlc3RnpqbF9aSEVDUUsweFJaWFhSeFI5MTZHQUxrNFNrUjZsd3JKTjd2TFpXX2RfSXhycF9ZNVBRVWhRUzhkSGVPejBEalViMmhvanRzQ2tObHRJdm9McXRkZGhuUFZ0YVdBWlViUXlDOWVPdV9KejNnQkFPZ0JreUFCLXVQemthb0I2YS1HOWdIQU5JSUJRaUFRQkFCOGdnTlltbGtaR1Z5TFRVME5UVTNOTWdUczlXSUF0QVRBTmdUQXcmbnVtPTEmcHI9YXBwbmV4dXN3aW5wcmljZW1hY3JvJnNpZz1BT0Q2NF8waTVPOGpMNzJ0eUN6VUFJVjR6ZWc0NEJQNWJnJmNsaWVudD1jYS1wdWItMzA3Njg5MDAxMjc0MTQ2NyZkYm1fYz1BS0FtZi1DVmhncWtFcVVwa245NG5QR3ZtNEhEcTVrSFp1OVFObDNTSDRmNEFYSmg4WDVBc1ZqS1BPRVJreEdNaFdpU19wMHhjbDNRJmRibV9kPUFLQW1mLUJRSWxFM3ZRaTVvb2xrOW1TVUFNLXIwRGNtX3hleXJodHVwMkRlX0FfclpDSU9iajl4Rm1FWkl2b294R0dVWDNrSHpzN3g0ZkJmVS1NVS1seEwxMXZubUlkZGRXMXVZNjJFQzYwUDAzMFBfY0JocUFXVmFQVjJveS1mUktQZ2JMdWM2Z004cVJOYXdSOGx2aURhV1Q2TUJsUnh6QSZhZHVybD3YAgHgAsCWH-oCC291dGxvb2suY29t8gLZDgoIQklEX0RBVEESzA5BS0FtZi1CcUxGa240YUtGVDBscGlWY25kQlF4M3dncjVjb2NiTVA0ZGpKeXNiVEN4MS04dWktYWhESXFPYUlLQnROeWlVN1JfMEd6amZsQm42M1JzTUtsM3doMGlESHl6dWpyWW1oNjNqdnJwUUNXc2Z2R3g4U1ZXa0tKM3dOdEliU0xvdk9uaFhBVjl0eExoN04tb1EzOU5VMzRfNWxPendGYkNYSHBxNXY4RkdnYXlEX1ViSldXcXloM0F3ckdjdHZvbjRRYTZQMWxHS3FWd1M4LWFDd2p2X2JNMDZ4SE9KOEt5S2FUWFBWOFVnbVd1S1lBZko5Y2lCM005NWNhaU5SNXdWa3BzUERhSThnZ19mS0lQd25YcmxmMEc0LS1YSmJKOHZSdzR4TV9vcXdxeXNKT29WRUgzSGk1bUh4d3BSTFctX0NXNzdiNUNXT3BkcG90eVNETjNvbUZZd1FvRFplYk9MV1BZMHVzNFZUTHZ3Yy1ueWEwMDhUcVFZZFNZVXdmYk1UQmhGQUJwVkVMRjRoSU41ZkUwd05Eb1hqX1k0Wl8xMzJfZFNWRFNSN1NkazRBb1JRaEl3X3A0LW5GQVJMUVVNRm96cFJ0dWo2ZHVxdHh4V0RDeVB6akRuNEhzS0tUaThjQkVya2pseVBXTms2YlBUeS1nYUVqbDFGNnc0SklqSVBPb0hnWWJKTDJwUjRYcnlIMEY4TVg1MUc3Q2lGYVF1VUMtZzNpUTlRMHNLNFpnTElJTnhXcXFGejNjZTVsY0FqWEdNRlNrS0RGRjM3T1JCLVNSaGdWLXV6SmhCLTNaYzdqTnc2dDhEMnlXSUlYNUJWem90VkRRdUpWWjVDOWhHZ2k2R3RBeFhvSWxhOU4tcEdQcVdLbHZmQ2Y0LUh6ZFV2YzEzemN6Wkg2cnNrallpUnVMMFo1aVhaazBmNVlPU2NCamNlYzFXMHVSNHpNdkd6LWJmOEQzeHM4Zi02dlFKWm5pY2VQM1ZGbTNKREx3NE1jcWp4WktHa1p0dUxYTlIxTVZMR09WX3FRbXRSRjlyNEdIQzUxR1Bna1JfZzFZZm82Si12bE5FZFpKaUR0OEU0cUFUM2RYeHVVNnZjUkFGWnl3YkstalNtWW00aG1US2JlbWZvZ0U3TUVZSWNTb20tQ1VxS0MwdUxlcWtpZXFTZTBrWVVLczRMVlRldGN0MTNBM2JFYnNpS092aTFzTzVyT3U2RUx6UmtFUXZfM0ZGWGI5WDFtWWN0c2VteUZpOVpuby1vbUJTc05WT2h1UXVaRkFNTkFLVHNhYW9OV3Q4OHc3aDByNTBHU3JhLXJzRjJsdUg5NDJCdXJJZHNfT3g4TkVLS0I5NG9QRThLNEFRbldnaFVLVVFTYmRVb1dPZEdybVI4bE1wMGdwT0V1NmZNMDhCZHZodTUxRjJsRUwzRk5qMlM4djZzaW5tOUJGbFFPVEFOcnBkdW1TeEROYUUzdnpaSGpacGpabm5zZlE3U0d4WDZ1MW1wT0cyN3VPVERvaTI4QUczd2JsTlI1OEdPTkZia2FEUS1sSENRbkg3a0NvTTBYdGlvREJUT0Fybk1CV0FNQkFPdkhvLU5YRVFHU0k2UlVZNUVjVUF6cGR2Y3F4akR0c1RiTDdOV1NwM1hTaV9HSnBKRWZrWlVKSVUwQjVFRHM5WFRUNDNLdnVlek1sX2xobDBRTTVucU9MWkd0b2NUVVh0QVo3N0N2b3VBcUtMZng3T3RiRXZZUWRNWmhzcEdtWk1kUDVPS3hpMFFKeG9OVkxlRzVENG9jLUI4Y0RGc0ZUTWVaaFJhX0VSeXd3TW1zQXNJYm9PVjBESTMzUHZBV3pyVElnOEhfZEszOGhQUzJ3M0RCWnR2M3dKYjNGTDg5WUo3aHdOVnBoUjRNbEtiYllldTR6RWZNWXdENDRyWTMzVFJJVkVFVWw4bVlTR0d1UTA2WG5KdFdpSG5ncE9ITXlFaW5ydE1jMlpSNjlRWlNUTjRsWE02d3VIR0d5ZEdSUDZHa2d0cXdnTkQxUTVyR3RiaGJIVmFGblM1UExFdW9acnhCX3pMaGozdVQwTUV1c3NwRkl2NENfNVlMQUt6VGM2MDhTUWU2enZURUJkcVg2OU5KSUhmNUpGVzZTcUdGaDFSOWt0SGUzc1J5c2ZHa1RpR19GQ3VlcTZPeHNWNHhIN25RUUhpYk13MmZwemp5YzFPQ3NFUWJVcFBWSlpsRVZ5ZFBXY0hTWEdUd0s1S2xhLXlxckVibVhLYXc5X09BTE9sTEdmMGRtVmJXNmZJSGQ0QU51dUttN0NoTVZReVFiem96SmI3aTFlTldaSjY5SDEyX05kLWpZenNQelZ1X3ZEbGtfclczZzFlcWZkSnFzNTRheHFZN2tfZXB5OEJsRnRhTEhLbnNweTdaZTVHZEpmWFAyR1Q2NmFlQWlPLW5JZmU0dTg5ejJ5QldIOFBQajFENC1rckE4ZVQ5SGVMePIChgEKC0JFQUNPTl9EQVRBEndBS0FtZi1CR1VMbUxOQ2VYVDBQdkFCdFI3VmZnYlVtdHRIcGREMktVYk03U2ZXSWdiNkpvNkh0ZkZaeVRqQUNSSnlyYTF4U0VUXzRfT3F5UkYwZTZXdWRSN1M3UlVPWWtEN1MycjFjZGtaTldnTlQ4N2hQMllQRfICawobRFlOQU1JQ19DUkVBVElWRV9QSVhFTF9EAZnwbExBUEV1Y05YSG1oalNOUk9aODE3N2VoTWxWT1V1by1YRnZoVDZRRDZ6NUpuaS1oRkhfSkgtNVNsOTR6Y1ZEb2haRjk4N0o1NDBrVXRR8gKaBgoOWEJJRF9DTElDS19VUkwShwZodHRwczovL2f-iQv-iQv-iQv-iQv-iQv-iQv-iQv-iQv-iQv-iQv-iQv2iQsU8gLCBgoSNh4DGF9FTkMSqwaqIgNEJTNGc2ElM0RMJTI2YWklM0RD_rMO_rMO_rMO_rMO_rMOprMOTCUyNm51bSUzRDElMjZwciUzRGFwSrsOICUyNnNpZyUzRIa_DjwlMjZjbGllbnQlM0RjYS1wSsMODCUyNmQOxQ4BUABL_scOJscODVcAZBVXDEJRSWz-yw7-yw5eyw5B7DRkdXJsJTNE8gLlBgoRQ9FfYUEBBAQSz7JFAwQyNWVHBDI1ZUkANWVLAQ3-TQP-TQP-TQP-TQP-TQOyTQMANWlPIXgEMSUBDgRwcgUNWlUDADVpVwEvjlkDADV1WwEyYl0DADVxXwEm_mEDNmEDDVsAZB1b_mUD_mUDdmUDYQhlZyEMFPICjQcKFUJpA2VtAPO6bQN1bwFZAEwh7AFrAGkFCf7CBv7CBv7CBv7CBv7CBrrCBgA1IXvBxgEKxcoFEmV7IZ5ifQN1fwEmloEDLoMDATZqhQNtLABjDZf-iQM-iQMNX2GLAYkJX_6NA_6NA36NA2EkbY8BtRTyAr8GCg9pkSBQT0lOVFJPTEz-PQr-PQr-PQr-PQr-PQr-PQr-PQr-PQr-PQr-PQr-PQr-PQq-PQqQHwoLQ0FDSEVCVVNURVISEDE0OTM0NzA4MDM1MzUzMTbyAi8KDxKkDbBBVUNUSU9OX0lEEhxBQkFqSDBoUUhVdlN3UDVCTVNqSGZxbF9pejVa8gIcChAFMgRDUhpgEThJRBIINTY4MjcxOTLyAhcBcxBNUEFJRwVNSAgxMTQ5MTEyOPICHQoSSU5TRVIFaBBPUkRFUgE7UAczMjc4MTYz8gIRCgtFWENIQU5HRQEZCAIxMAFOABEFbRhQVUJMSVNICTMFGiASCg5QSVhFTF8OfxFAT01NQRIA8gIhCgpTT1VSQ0USjBEAEw5pDhQ6Ly9vdXQeCRoUL_ICJQoOGSTl4FYoADwfChFVTklWRVJTQUxfU0lUBZXwvAoyNjgwNDE2NTU38gIHCgNDSUQSAIADAIgDAZADAJgDF6ADAaoDJRoTNjc4Mjc2OTg1MzYyNjExMDgwMiIINjcxMTM5MTAqBDM5MzXAA6wCyAMA2APInDrgAwDoAwD4AwKABACSBAYvdXQvdjKYBACiBAs4Ny42NS4xODQuM6gE51uyBA4IABABGKABINgEKAAwALgEAMAE8e4RyAQA2gQCCAHgBADwBLangCCIBQGYBQCgBcO79Nmoq5GzdQ..&amp;s=d051c1fc827b2879608535d9b1bac14e4379479f&amp;referrer=outlook.com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/>
      </xdr:nvSpPr>
      <xdr:spPr>
        <a:xfrm>
          <a:off x="4493513" y="3565688"/>
          <a:ext cx="1704975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1533525" cy="438150"/>
    <xdr:sp macro="" textlink="">
      <xdr:nvSpPr>
        <xdr:cNvPr id="927" name="Shape 2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/>
      </xdr:nvSpPr>
      <xdr:spPr>
        <a:xfrm>
          <a:off x="4584000" y="3565688"/>
          <a:ext cx="1524000" cy="428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2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92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93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93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3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28625" cy="428625"/>
    <xdr:sp macro="" textlink="">
      <xdr:nvSpPr>
        <xdr:cNvPr id="93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93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1295400" cy="457200"/>
    <xdr:sp macro="" textlink="">
      <xdr:nvSpPr>
        <xdr:cNvPr id="935" name="Shape 24" descr="https://secure-ams.adnxs.com/it?e=wqT_3QKEBvBEBAMAAAMA1gAFAQje7qPHBRC-vvjOlLnJul4YsoSc6MDPz5scIAEqLQmqDrkZbsDrPxG7mjxlNV3qPxkAAACgcD0UQCG7DRIAKREk8IEwq8d3OJgCQI4TSAJQ2piXH1i52xNgAGii7RV4-O8DgAEBigEDVVNEkgEDRVVSmAGgAaAB2ASoAQGwAQC4AQHAAQXIAQLQAQDYAQDgAQDwAQCKAnV1ZignYScsIDMwMzQwMiwgMTQ5MTY2MjY4Nik7dWYoJ3InLCA2NTM5MTcwNiwgPh4ANGMnLCAxNjQ0ODMyNSwgPh4AAGcBWBA5MzYxNzpZAPC0kgLhASFFVFo2NmdqRjl1c0hFTnFZbHg4WUFDQzUyeE13QWpnQVFBQklqaE5RcThkM1dBQmc0Z0ZvQUhBRWVDNkFBUXFJQVFxUUFRR1lBUUdnQVFxb0FRT3dBUUM1QWRSZTg1RjN3T3Nfd1FIVVh2T1JkOERyUDhrQnRCdGt3OXpUN0RfWkFRQUFBQUFBQVBBXzRBRUE5UUVBQUFBQW1BS0toTkRhQ3FBQ0FMVUNBQUFBQUwwQwUt0E1BQ0NzZ0NDdUFDQU9nQ0FQZ0NBSUFEQVpBREFKZ0RBYWdEeGZickJ3Li6aAjEhNkFuWHpRNuQAQHVkc1RJQUFvaW9UUTJnb3hBGQHwoi6yAiAxQ0YwM0M4MjNCRUI2QTUzMzA4MTM1RTQzQURDNkJBMdgCAeACwJYf6gILb3V0bG9vay5jb22AAwCIAwGQAwCYAxegAwGqAwDAA6wCyAMA2APInDrgAwDoAwD4AwKABACSBAYvdXQvdjKYBACiBA4xMDkuMTMzLjIxMC4yN6gERrIEDggAEAEYoAEg2AQoADAAuAQAwATx7hHIBADSBAsBJ0AuODQuMTcx2gQCCAHgBADwBEGMRIgFAZgFAKAF____________AQ..&amp;s=c4cf9738f9dea8edcda4fd2b166d4f8db9f0f99b&amp;referrer=outlook.com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/>
      </xdr:nvSpPr>
      <xdr:spPr>
        <a:xfrm>
          <a:off x="4703063" y="3556163"/>
          <a:ext cx="1285875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89</xdr:row>
      <xdr:rowOff>0</xdr:rowOff>
    </xdr:from>
    <xdr:ext cx="419100" cy="981075"/>
    <xdr:sp macro="" textlink="">
      <xdr:nvSpPr>
        <xdr:cNvPr id="936" name="Shape 25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18</xdr:col>
      <xdr:colOff>342900</xdr:colOff>
      <xdr:row>89</xdr:row>
      <xdr:rowOff>0</xdr:rowOff>
    </xdr:from>
    <xdr:ext cx="419100" cy="981075"/>
    <xdr:sp macro="" textlink="">
      <xdr:nvSpPr>
        <xdr:cNvPr id="937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938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939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940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941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19100" cy="981075"/>
    <xdr:sp macro="" textlink="">
      <xdr:nvSpPr>
        <xdr:cNvPr id="942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89</xdr:row>
      <xdr:rowOff>0</xdr:rowOff>
    </xdr:from>
    <xdr:ext cx="419100" cy="981075"/>
    <xdr:sp macro="" textlink="">
      <xdr:nvSpPr>
        <xdr:cNvPr id="943" name="Shape 11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/>
      </xdr:nvSpPr>
      <xdr:spPr>
        <a:xfrm>
          <a:off x="5141213" y="3294225"/>
          <a:ext cx="409575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981075"/>
    <xdr:sp macro="" textlink="">
      <xdr:nvSpPr>
        <xdr:cNvPr id="944" name="Shape 12" descr="https://secure-ams.adnxs.com/it?e=wqT_3QKzPfRADLMeAAADANYABQEIo52SyAUQt_2E-OKa1ehbGOaP7oux6svPESABKi0J4noUrkfh6j8R4noUrkfh6j8ZAAAAYLgeGEAhVTGVfsJZ8z8pVTGVfsJZ8z8wq8d3OJgCQN8eSGVQoeqJIFi52xNgAGii7RV41zeAAQGKAQNVU0SSAQNFVVKYAaABoAHYBKgBAbABALgBAcABBcgBAtABANgBAOABAPABALICIDFDRjAzQzgyM0JFQjZBNTMzMDgxMzVFNDNBREM2QkExugKEBmh0dHBzOi8vZ29vZ2xlYWRzLmcuZG91YmxlY2xpY2submV0L2RibS9jbGs_c2E9TCZhaT1DM0Zzbm9ZNEVXYmVISTdpbHpBYUt2TC1RRF9Mcms1QkpqSUdvbHBrRnYtRWVFQUVnNXBmV0pXQzVtTmVBOUFHZ0FhUGkzTGdEeUFFSnFRTF9pbmdWb2tleVBxZ0RBY2dEQXFvRWlBRlAwTWdVYzhrS2Nfb0xtTm9TMVJ2azJ0anRsZjY2YUxMN3Vmc1ZYYVdBME41YldZQ3FFX2NtM2RUaDUwd2Q0Y2FhUzhFQ3JULUVaUXJocHBfQXRZSFRoNTZTdEpBMGRnX0pRck9GMzZNMXlXdlA4Z3V2OXV4ZUxQb25wUmdTcklZUGJwTEx6S1lGUHk1cmFiRmJqZWRFWnpzckhWWVdwRm5qOE9RNUxXVXVNa3hzX0FGZ3JTUmk0QVFEb0FaTWdBZkZuYU5IcUFlbXZodllCd0RTQ0FVSWdFQVFBZklJRFdKcFpHUmxjaTAxTkRVMU56VElFOUNQaWdMUUV3RFlFd00mbnVtPTEmcHI9YXBwbmV4dXN3aW5wcmljZW1hY3JvJnNpZz1BT0Q2NF8yTVBVYk5nRktlWmQxckM0RzZMM3VpYWhGRW5nJmNsaWVudD1jYS1wdWItMzA3Njg5MDAxMjc0MTQ2NyZkYm1fYz1BS0FtZi1BTWtBT2V3d2hQbHNNc0VPMmRVWXBzWTN3aVMtc0NaRXdZX0tua3FmQzE4N2EwV0M5cWQyLVpkVmlqY0FHWWthcHhNTXE4JmRibV9kPUFLQW1mLUN1QldqZ1ptYzBweExfb1RGZ2ZwZUNQbDJ0bWtQdUE5bWF6YWkyemhOY0Nwelkzc3FINGlUZTk1WWFveXdPNXJuWG0yYnNMc3YwMEZ3dGdBeVQyc0R3UlNGcTVFZUVUUFNZSFljalNUWHhxVzNGeVJVNkppWVgybGNsOTRsNkkxUDhybnp2dDU1SXRTOVVPYnRuNGRxem9hYUlNdyZhZHVybD3YAgHgAsCWH-oCC291dGxvb2suY29t8gKvDgoIQklEX0RBVEESog5BS0FtZi1CWUpMbEVVYVNhbEpHZkR4cTRubm54X0ZyTEhNWHFoNlFORDhucjNXa19lcENyR3JtWHBsbC1EeHB6OFp0WmdXa1FJWG5GQVNnOTRYbDBWTGZtYTdJeU43NDBmajNYOTF6NG9XUmlTX3Z1U00zazFmOWZlZy1xVy1CaVpfWE9RbXBVSUhnbEpWdm5hX3B0V3RpajdhRkRDdXRZelExVm5lQVdSZ0tLRnBNWXBSZVZjbGlmM28xMm56UUE5NmtKNWFZM1B2bVpyRkJ5MUJsTzJCM3NvLWtjLVhjX3d2cWtyYlJkOVdieGxQM3dGOVZ5SVpvaTBwTzRfZTZlanYwbWV6aFlpZjN6VV8zUkNGVFg1YWN5UWVySlVqZ0pGb19SQzMtSHZPWkoxWTRJMDV5MnNHUV92NDlrUnIwVVprUmFqbVlsbVJRQjNZUmhXdG5ZS19BRVNGWE9FUWppQkk3bjlyaFBlU1FIRVlPUUNtQzByNV90V0dvVFMxbWF0MnMxcGdLZGx4MlU5eFpNT3hHWEhYMVcwSFJGbjdtZTZ2UmhSMUh5elluWVJJS3M3QXFmcjFMR0hPSDMzUEtoTW9NVUxtaWJJYlR4alU0Q1VEbXBzZGxrWVpfTzBjemMxbGtIQlBDNU1CTzBDUzR2dnBQbkdDSXNiMFpyclNSckN6Y1E3c1dsaGRlV1o1aFR4Q1dPVUJiUjhDLTBPRjBBWWNWNjRHeUx6dFJHTnJ1U2Jqcm5tQWFKUFBaUWxLa2NsS1dQcVN5WWdMWncxOWx4R1RpRHZqRzdjS3psTmdsc0gxYUJZMWMwUjJwZkpoWGwyRXdBaG1xYlp1Z25VanVXMUlfaENNT1pjZ1EtNnZyb0Y4SVVfN3ZySlZqcmh3amVKbDQ1X29tU1BXa2QyWVA5c2dpYlpoNUl3UGt6VVJXQkRyM25WMEs4YXpSZThYX1BwWG1UODhfT1lOcU9CMW1nODVaMEVCeWJnaTVrc0t0SzJKNl8xM25zMW1lUUs0WmJKNXB4M3ZhZ0dobkpLaUFlSmwzZFY4U3drZjRXREJxczZQdG5Wdlh6SEp0dDFZWWV1QldORlMtNVFKVTRJNXRBY05wUy1zbWE2RFp1ZnlZR2twT1Y0VGFKS0xTNjRWN0RtaWhJaW9Gc1ZadGFvY3VlUDRRdkVZb0RYMEY0TDd5X09oVnZiUE5jRnpiaDJfSjRtMXg3RnowZk9hS3Y0ZG9QMVVVY1d4X1V2cXJqM1FtTGJqWVpYN0hkLXM1Q01uUzZwUVhmS1BfMl83UTlWM3FiYkJiZjBPMUtpQnBOeWNkYTl1aEpFYjQ4RXZpQmZsNmpKV0NHZHVHV3RSTWZESWZvVHRmWXlHTkY2ODdtZHZSQkRKV001TmNDZjZreGRoZnB4bFp1SC1lQU9KejZqODRWTXB5YUxCa09DVnNVV0djZnZjUzRxeWdOWnRnY1NWSnd2ODFubW5pclhvT1VjSTI3NWhqbWhDc2gzTi05eEI3NHVIZTdsd0tzSFZnd2tjcnh4TTVFNGNvYW4zRHk3ckFDdUg4UW1VVHU3aWRBUUFGWTU3Z1FJU1ZEVFR2LVVnWHprTm5HTE55dWY5bHBQNjkxSVR2Y1RkeE5way1LN0NSMU9OSEpycTdfcURDczhOazF2UnBFWTB1cDVDT0MxTTdzTWxUNkxPaklOdnVzNEJwSld0andqMG1ZbVhmenpjLW5CZTZuUWdXTmktUXRIYllmMkJHSTYtcFhMV1o0UGd4NWFSMmhDVF9na1pMbFQ3NFUzc09mZ0xfT1FBLVBMMFBFQTNoZjJPVHVpTnkteV96TTkyWXBMNTdTWF93WFgtTXIyZFA0T3hsRUVzRVBMb21CR0ZkUWJtTHowNTlrOGhHNTlIa3F6SHM1M3hWZVZGVmNWSy1jNW9IRkZhRnE3aW1tLTFFUzZXMlg1a3FUX1JZaHgxSTlMUmVNTXFrNVRvaFhxYU5ab0VUam5BYUhpT2N5TkFxLWpibjgtMVRaUE1FTlBCeXpKQk9taFhxWmtIdWtDVGN3R3VBY0phVUl1NWJfTHI0MFR4NER1Wllpdm8yXzhrR1g5QWtmQnpDVFpIWENKTGpCekFidkZsT2p2VEtRbEpmckhPUVdJT25Ncy1yVTZGcWhpc1ROSy0wWHBWNFI0SXBRQ2I5ZUVjTU1oeThyTVRfWU8yVll3RmhOcV9tZVN5WUg4MXgtUElLRmV5bi1LRXh4T0pPRENQQ3VySVRHdU9JZXp2eWh1a0NGcTFSWTVRblpIODJEQy1mMFNDYWR4Vm9IeF9SR01qMVVTQ0lPNDcxUmFmengwamVDUElKRXh2cmtLQWlITkZSSXM2a2ZtOTZ0Yy1Obmg1YzMtOE5nSTVyWFJJYU01NVBCYmRMcHhlSXc2VFk3UnlVUnVMdHVnQfIChgEKC0JFQUNPTl9EQVRBEndBS0FtZi1CUDNwLUFzWU5NdmRxQ3hXWXV4TXBOVHNOb0Z5S1J4dkkzUTVYeGpNTnl6ZndHWUVzSk9mRHVyc25MR2VZTWJKbDQ5UEZlLUgwUGdJVlY4dmxEYUxTcV9IWm0xZ2xVMGU2QWdEVXZkSy1mRy1hMEIyMPICawobRFlOQU1JQ19DUkVBVElWRV9QSVhFTF9EQVRBEkxBUEV1Y05Vbm1jTzNkU1Q5OEhaY0RTWjRsSjZPRE1hQ3FEMU1RaVlLWW15bXZoU2J2YnJTUmRCNkdpTjhKNG83OW84SEVUMzU2OGo48gKXBgoOWEJJRF9DTElDS19VUkwShAZodHRwczovL2dvb2dsZWFkcy5nLmRvdWJs_lwL_lwL_lwL_lwL_lwL_lwL_lwL_lwL_lwL_lwL_lwLqlwLFPICvwYKEjYbAxxfRU5DEqgGaKZ7DkQlM0ZzYSUzREwlMjZhaSUzREP-gw7-gw7-gw7-gw7-gw6agw5YJTI2bnVtJTNEMSUyNnByJTNEYXBwbmU-iw4sJTI2c2lnJTNEQU9Eeo8OCCUyNhaRDgglM0Rakw4cJTI2ZGJtX2MBUMU_FEFNa0FPZf6XDg1XAGQVV_6bDv6bDm6bDkHpUGR1cmwlM0TyAuIGChFDTElDS19VUmU-ZUIAzLJCAwQyNWVEBDI1ZUYANWVIAQ3-SgP-SgP-SgP-SgP-SgOmSgMANWlMIXUEMSUBDgRwcgUNWlIDADVpVAEvjlYDADV1WAEyYloDADVxXAEm_l4DNl4DDVsAZB1b_mID_mIDdmIDYQVlZCEMFPICigcKFUJmA2VqAPC6agN1bAFZAEwh7AFrAGkFCf68Bv68Bv68Bv68Bv68Bq68BgA1IXjBwAEKxcQFEmV4IZtiegN1fAEmln4DLoADATZqggNtKQBjDZf-hgM-hgMNX2GIAYkJX_6KA_6KA36KA2EhbYwBtRTyArwGCg9pjiBQT0lOVFJPTEz-NAr-NAr-NAr-NAr-NAr-NAr-NAr-NAr-NAr-NAr-NAr-NAqyNAqQHwoLQ0FDSEVCVVNURVISEDE0OTM0NzA4ODE1NzQzOTHyAi8KDxKYDbBBVUNUSU9OX0lEEhxBQkFqSDBnWkp1Y2wyanBUOTAtcld1OFpDUzRt8gIcChAFMhBDUkVBVA5REThJRBIINTY5MjMwMjXyAhcBcxBNUEFJRwVNSAgxMTU2MDU4OfICHQoSSU5TRVIFaBBPUkRFUgE7UAczMjk3ODg28gIRCgtFWENIQU5HRQEZCAIxMAFOABEFbRhQVUJMSVNICTMFGsASCg5QSVhFTF9JRF9DT01NQRIA8gIhCgpTT1VSQ0VfVVJMEhNodHRwOi8vb3V0bG9vEtAZFC_yAiUKDhkk5dpWKAA8HwoRVU5JVkVSU0FMX1NJVAWV8LwKMjY4MDQxNjU1N_ICBwoDQ0lEEgCAAwCIAwGQAwCYAxegAwGqAyUaEzY2MTYxNjI2MDY0NzIzMTQ1NTEiCDY3MjY5OTIxKgQzOTM1wAOsAsgDANgDyJw64AMA6AMA-AMCgAQAkgQGL3V0L3YymAQAogQLODcuNjUuMTg0LjOoBOhbsgQOCAAQARigASDYBCgAMAC4BADABPHuEcgEANoEAggB4AQA8ASh6okgiAUBmAUAoAX1k9PGwbeelFs.&amp;s=1c3f9ea83da37ea3990b46653c3c02a72a1e42cd&amp;referrer=outlook.com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/>
      </xdr:nvSpPr>
      <xdr:spPr>
        <a:xfrm>
          <a:off x="5136450" y="3294225"/>
          <a:ext cx="41910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371475" cy="981075"/>
    <xdr:sp macro="" textlink="">
      <xdr:nvSpPr>
        <xdr:cNvPr id="945" name="Shape 13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/>
      </xdr:nvSpPr>
      <xdr:spPr>
        <a:xfrm>
          <a:off x="5165025" y="3294225"/>
          <a:ext cx="361950" cy="971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4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94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89</xdr:row>
      <xdr:rowOff>0</xdr:rowOff>
    </xdr:from>
    <xdr:ext cx="428625" cy="428625"/>
    <xdr:sp macro="" textlink="">
      <xdr:nvSpPr>
        <xdr:cNvPr id="94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89</xdr:row>
      <xdr:rowOff>0</xdr:rowOff>
    </xdr:from>
    <xdr:ext cx="428625" cy="428625"/>
    <xdr:sp macro="" textlink="">
      <xdr:nvSpPr>
        <xdr:cNvPr id="94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89</xdr:row>
      <xdr:rowOff>0</xdr:rowOff>
    </xdr:from>
    <xdr:ext cx="428625" cy="428625"/>
    <xdr:sp macro="" textlink="">
      <xdr:nvSpPr>
        <xdr:cNvPr id="95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2524125</xdr:colOff>
      <xdr:row>228</xdr:row>
      <xdr:rowOff>180975</xdr:rowOff>
    </xdr:from>
    <xdr:ext cx="428625" cy="428625"/>
    <xdr:sp macro="" textlink="">
      <xdr:nvSpPr>
        <xdr:cNvPr id="95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414</xdr:row>
      <xdr:rowOff>0</xdr:rowOff>
    </xdr:from>
    <xdr:ext cx="152400" cy="371475"/>
    <xdr:sp macro="" textlink="">
      <xdr:nvSpPr>
        <xdr:cNvPr id="9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414</xdr:row>
      <xdr:rowOff>0</xdr:rowOff>
    </xdr:from>
    <xdr:ext cx="152400" cy="371475"/>
    <xdr:sp macro="" textlink="">
      <xdr:nvSpPr>
        <xdr:cNvPr id="9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414</xdr:row>
      <xdr:rowOff>0</xdr:rowOff>
    </xdr:from>
    <xdr:ext cx="152400" cy="371475"/>
    <xdr:sp macro="" textlink="">
      <xdr:nvSpPr>
        <xdr:cNvPr id="9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414</xdr:row>
      <xdr:rowOff>0</xdr:rowOff>
    </xdr:from>
    <xdr:ext cx="152400" cy="371475"/>
    <xdr:sp macro="" textlink="">
      <xdr:nvSpPr>
        <xdr:cNvPr id="9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414</xdr:row>
      <xdr:rowOff>0</xdr:rowOff>
    </xdr:from>
    <xdr:ext cx="152400" cy="371475"/>
    <xdr:sp macro="" textlink="">
      <xdr:nvSpPr>
        <xdr:cNvPr id="9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414</xdr:row>
      <xdr:rowOff>0</xdr:rowOff>
    </xdr:from>
    <xdr:ext cx="152400" cy="371475"/>
    <xdr:sp macro="" textlink="">
      <xdr:nvSpPr>
        <xdr:cNvPr id="9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5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5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6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6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6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6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6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6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6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6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6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6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7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7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7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7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7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7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7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7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7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7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8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8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8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8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8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8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8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8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8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8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9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9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9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9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9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99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99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99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99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99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0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0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0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0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0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0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0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0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0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0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1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1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1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1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1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1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1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1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1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1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2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2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2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2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2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2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2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2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2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2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3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3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3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3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3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3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3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3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3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3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4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4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4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04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04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04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04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04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</xdr:row>
      <xdr:rowOff>0</xdr:rowOff>
    </xdr:from>
    <xdr:ext cx="152400" cy="371475"/>
    <xdr:sp macro="" textlink="">
      <xdr:nvSpPr>
        <xdr:cNvPr id="10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</xdr:row>
      <xdr:rowOff>0</xdr:rowOff>
    </xdr:from>
    <xdr:ext cx="152400" cy="371475"/>
    <xdr:sp macro="" textlink="">
      <xdr:nvSpPr>
        <xdr:cNvPr id="10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</xdr:row>
      <xdr:rowOff>0</xdr:rowOff>
    </xdr:from>
    <xdr:ext cx="152400" cy="371475"/>
    <xdr:sp macro="" textlink="">
      <xdr:nvSpPr>
        <xdr:cNvPr id="10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</xdr:row>
      <xdr:rowOff>0</xdr:rowOff>
    </xdr:from>
    <xdr:ext cx="152400" cy="371475"/>
    <xdr:sp macro="" textlink="">
      <xdr:nvSpPr>
        <xdr:cNvPr id="10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4</xdr:row>
      <xdr:rowOff>0</xdr:rowOff>
    </xdr:from>
    <xdr:ext cx="152400" cy="371475"/>
    <xdr:sp macro="" textlink="">
      <xdr:nvSpPr>
        <xdr:cNvPr id="10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590550</xdr:colOff>
      <xdr:row>192</xdr:row>
      <xdr:rowOff>0</xdr:rowOff>
    </xdr:from>
    <xdr:ext cx="152400" cy="371475"/>
    <xdr:sp macro="" textlink="">
      <xdr:nvSpPr>
        <xdr:cNvPr id="10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192</xdr:row>
      <xdr:rowOff>0</xdr:rowOff>
    </xdr:from>
    <xdr:ext cx="152400" cy="371475"/>
    <xdr:sp macro="" textlink="">
      <xdr:nvSpPr>
        <xdr:cNvPr id="10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192</xdr:row>
      <xdr:rowOff>0</xdr:rowOff>
    </xdr:from>
    <xdr:ext cx="152400" cy="371475"/>
    <xdr:sp macro="" textlink="">
      <xdr:nvSpPr>
        <xdr:cNvPr id="10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192</xdr:row>
      <xdr:rowOff>0</xdr:rowOff>
    </xdr:from>
    <xdr:ext cx="152400" cy="371475"/>
    <xdr:sp macro="" textlink="">
      <xdr:nvSpPr>
        <xdr:cNvPr id="10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192</xdr:row>
      <xdr:rowOff>0</xdr:rowOff>
    </xdr:from>
    <xdr:ext cx="152400" cy="371475"/>
    <xdr:sp macro="" textlink="">
      <xdr:nvSpPr>
        <xdr:cNvPr id="10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192</xdr:row>
      <xdr:rowOff>0</xdr:rowOff>
    </xdr:from>
    <xdr:ext cx="152400" cy="371475"/>
    <xdr:sp macro="" textlink="">
      <xdr:nvSpPr>
        <xdr:cNvPr id="10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192</xdr:row>
      <xdr:rowOff>0</xdr:rowOff>
    </xdr:from>
    <xdr:ext cx="152400" cy="371475"/>
    <xdr:sp macro="" textlink="">
      <xdr:nvSpPr>
        <xdr:cNvPr id="10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192</xdr:row>
      <xdr:rowOff>0</xdr:rowOff>
    </xdr:from>
    <xdr:ext cx="152400" cy="371475"/>
    <xdr:sp macro="" textlink="">
      <xdr:nvSpPr>
        <xdr:cNvPr id="10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192</xdr:row>
      <xdr:rowOff>0</xdr:rowOff>
    </xdr:from>
    <xdr:ext cx="152400" cy="371475"/>
    <xdr:sp macro="" textlink="">
      <xdr:nvSpPr>
        <xdr:cNvPr id="10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192</xdr:row>
      <xdr:rowOff>0</xdr:rowOff>
    </xdr:from>
    <xdr:ext cx="152400" cy="371475"/>
    <xdr:sp macro="" textlink="">
      <xdr:nvSpPr>
        <xdr:cNvPr id="10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192</xdr:row>
      <xdr:rowOff>0</xdr:rowOff>
    </xdr:from>
    <xdr:ext cx="152400" cy="371475"/>
    <xdr:sp macro="" textlink="">
      <xdr:nvSpPr>
        <xdr:cNvPr id="10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192</xdr:row>
      <xdr:rowOff>0</xdr:rowOff>
    </xdr:from>
    <xdr:ext cx="152400" cy="371475"/>
    <xdr:sp macro="" textlink="">
      <xdr:nvSpPr>
        <xdr:cNvPr id="10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192</xdr:row>
      <xdr:rowOff>0</xdr:rowOff>
    </xdr:from>
    <xdr:ext cx="152400" cy="371475"/>
    <xdr:sp macro="" textlink="">
      <xdr:nvSpPr>
        <xdr:cNvPr id="10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192</xdr:row>
      <xdr:rowOff>0</xdr:rowOff>
    </xdr:from>
    <xdr:ext cx="152400" cy="371475"/>
    <xdr:sp macro="" textlink="">
      <xdr:nvSpPr>
        <xdr:cNvPr id="10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192</xdr:row>
      <xdr:rowOff>0</xdr:rowOff>
    </xdr:from>
    <xdr:ext cx="152400" cy="371475"/>
    <xdr:sp macro="" textlink="">
      <xdr:nvSpPr>
        <xdr:cNvPr id="10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192</xdr:row>
      <xdr:rowOff>0</xdr:rowOff>
    </xdr:from>
    <xdr:ext cx="152400" cy="371475"/>
    <xdr:sp macro="" textlink="">
      <xdr:nvSpPr>
        <xdr:cNvPr id="10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192</xdr:row>
      <xdr:rowOff>0</xdr:rowOff>
    </xdr:from>
    <xdr:ext cx="152400" cy="371475"/>
    <xdr:sp macro="" textlink="">
      <xdr:nvSpPr>
        <xdr:cNvPr id="10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192</xdr:row>
      <xdr:rowOff>0</xdr:rowOff>
    </xdr:from>
    <xdr:ext cx="152400" cy="371475"/>
    <xdr:sp macro="" textlink="">
      <xdr:nvSpPr>
        <xdr:cNvPr id="10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192</xdr:row>
      <xdr:rowOff>0</xdr:rowOff>
    </xdr:from>
    <xdr:ext cx="152400" cy="371475"/>
    <xdr:sp macro="" textlink="">
      <xdr:nvSpPr>
        <xdr:cNvPr id="10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192</xdr:row>
      <xdr:rowOff>0</xdr:rowOff>
    </xdr:from>
    <xdr:ext cx="152400" cy="371475"/>
    <xdr:sp macro="" textlink="">
      <xdr:nvSpPr>
        <xdr:cNvPr id="10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192</xdr:row>
      <xdr:rowOff>0</xdr:rowOff>
    </xdr:from>
    <xdr:ext cx="152400" cy="371475"/>
    <xdr:sp macro="" textlink="">
      <xdr:nvSpPr>
        <xdr:cNvPr id="10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192</xdr:row>
      <xdr:rowOff>0</xdr:rowOff>
    </xdr:from>
    <xdr:ext cx="152400" cy="371475"/>
    <xdr:sp macro="" textlink="">
      <xdr:nvSpPr>
        <xdr:cNvPr id="10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192</xdr:row>
      <xdr:rowOff>0</xdr:rowOff>
    </xdr:from>
    <xdr:ext cx="152400" cy="371475"/>
    <xdr:sp macro="" textlink="">
      <xdr:nvSpPr>
        <xdr:cNvPr id="10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192</xdr:row>
      <xdr:rowOff>0</xdr:rowOff>
    </xdr:from>
    <xdr:ext cx="152400" cy="371475"/>
    <xdr:sp macro="" textlink="">
      <xdr:nvSpPr>
        <xdr:cNvPr id="10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25</xdr:col>
      <xdr:colOff>66675</xdr:colOff>
      <xdr:row>202</xdr:row>
      <xdr:rowOff>57150</xdr:rowOff>
    </xdr:from>
    <xdr:ext cx="152400" cy="371475"/>
    <xdr:sp macro="" textlink="">
      <xdr:nvSpPr>
        <xdr:cNvPr id="10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491</xdr:row>
      <xdr:rowOff>0</xdr:rowOff>
    </xdr:from>
    <xdr:ext cx="152400" cy="371475"/>
    <xdr:sp macro="" textlink="">
      <xdr:nvSpPr>
        <xdr:cNvPr id="10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491</xdr:row>
      <xdr:rowOff>0</xdr:rowOff>
    </xdr:from>
    <xdr:ext cx="152400" cy="371475"/>
    <xdr:sp macro="" textlink="">
      <xdr:nvSpPr>
        <xdr:cNvPr id="10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491</xdr:row>
      <xdr:rowOff>0</xdr:rowOff>
    </xdr:from>
    <xdr:ext cx="152400" cy="371475"/>
    <xdr:sp macro="" textlink="">
      <xdr:nvSpPr>
        <xdr:cNvPr id="10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491</xdr:row>
      <xdr:rowOff>0</xdr:rowOff>
    </xdr:from>
    <xdr:ext cx="152400" cy="371475"/>
    <xdr:sp macro="" textlink="">
      <xdr:nvSpPr>
        <xdr:cNvPr id="10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491</xdr:row>
      <xdr:rowOff>0</xdr:rowOff>
    </xdr:from>
    <xdr:ext cx="152400" cy="371475"/>
    <xdr:sp macro="" textlink="">
      <xdr:nvSpPr>
        <xdr:cNvPr id="10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491</xdr:row>
      <xdr:rowOff>0</xdr:rowOff>
    </xdr:from>
    <xdr:ext cx="152400" cy="371475"/>
    <xdr:sp macro="" textlink="">
      <xdr:nvSpPr>
        <xdr:cNvPr id="10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491</xdr:row>
      <xdr:rowOff>0</xdr:rowOff>
    </xdr:from>
    <xdr:ext cx="152400" cy="371475"/>
    <xdr:sp macro="" textlink="">
      <xdr:nvSpPr>
        <xdr:cNvPr id="10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491</xdr:row>
      <xdr:rowOff>0</xdr:rowOff>
    </xdr:from>
    <xdr:ext cx="152400" cy="371475"/>
    <xdr:sp macro="" textlink="">
      <xdr:nvSpPr>
        <xdr:cNvPr id="10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491</xdr:row>
      <xdr:rowOff>0</xdr:rowOff>
    </xdr:from>
    <xdr:ext cx="152400" cy="371475"/>
    <xdr:sp macro="" textlink="">
      <xdr:nvSpPr>
        <xdr:cNvPr id="10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491</xdr:row>
      <xdr:rowOff>0</xdr:rowOff>
    </xdr:from>
    <xdr:ext cx="152400" cy="371475"/>
    <xdr:sp macro="" textlink="">
      <xdr:nvSpPr>
        <xdr:cNvPr id="10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491</xdr:row>
      <xdr:rowOff>0</xdr:rowOff>
    </xdr:from>
    <xdr:ext cx="152400" cy="371475"/>
    <xdr:sp macro="" textlink="">
      <xdr:nvSpPr>
        <xdr:cNvPr id="10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491</xdr:row>
      <xdr:rowOff>0</xdr:rowOff>
    </xdr:from>
    <xdr:ext cx="152400" cy="371475"/>
    <xdr:sp macro="" textlink="">
      <xdr:nvSpPr>
        <xdr:cNvPr id="10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491</xdr:row>
      <xdr:rowOff>0</xdr:rowOff>
    </xdr:from>
    <xdr:ext cx="152400" cy="371475"/>
    <xdr:sp macro="" textlink="">
      <xdr:nvSpPr>
        <xdr:cNvPr id="10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491</xdr:row>
      <xdr:rowOff>0</xdr:rowOff>
    </xdr:from>
    <xdr:ext cx="152400" cy="371475"/>
    <xdr:sp macro="" textlink="">
      <xdr:nvSpPr>
        <xdr:cNvPr id="11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491</xdr:row>
      <xdr:rowOff>0</xdr:rowOff>
    </xdr:from>
    <xdr:ext cx="152400" cy="371475"/>
    <xdr:sp macro="" textlink="">
      <xdr:nvSpPr>
        <xdr:cNvPr id="11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491</xdr:row>
      <xdr:rowOff>0</xdr:rowOff>
    </xdr:from>
    <xdr:ext cx="152400" cy="371475"/>
    <xdr:sp macro="" textlink="">
      <xdr:nvSpPr>
        <xdr:cNvPr id="11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491</xdr:row>
      <xdr:rowOff>0</xdr:rowOff>
    </xdr:from>
    <xdr:ext cx="152400" cy="371475"/>
    <xdr:sp macro="" textlink="">
      <xdr:nvSpPr>
        <xdr:cNvPr id="11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491</xdr:row>
      <xdr:rowOff>0</xdr:rowOff>
    </xdr:from>
    <xdr:ext cx="152400" cy="371475"/>
    <xdr:sp macro="" textlink="">
      <xdr:nvSpPr>
        <xdr:cNvPr id="11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491</xdr:row>
      <xdr:rowOff>0</xdr:rowOff>
    </xdr:from>
    <xdr:ext cx="152400" cy="371475"/>
    <xdr:sp macro="" textlink="">
      <xdr:nvSpPr>
        <xdr:cNvPr id="11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491</xdr:row>
      <xdr:rowOff>0</xdr:rowOff>
    </xdr:from>
    <xdr:ext cx="152400" cy="371475"/>
    <xdr:sp macro="" textlink="">
      <xdr:nvSpPr>
        <xdr:cNvPr id="11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491</xdr:row>
      <xdr:rowOff>0</xdr:rowOff>
    </xdr:from>
    <xdr:ext cx="152400" cy="371475"/>
    <xdr:sp macro="" textlink="">
      <xdr:nvSpPr>
        <xdr:cNvPr id="11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491</xdr:row>
      <xdr:rowOff>0</xdr:rowOff>
    </xdr:from>
    <xdr:ext cx="152400" cy="371475"/>
    <xdr:sp macro="" textlink="">
      <xdr:nvSpPr>
        <xdr:cNvPr id="11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491</xdr:row>
      <xdr:rowOff>0</xdr:rowOff>
    </xdr:from>
    <xdr:ext cx="152400" cy="371475"/>
    <xdr:sp macro="" textlink="">
      <xdr:nvSpPr>
        <xdr:cNvPr id="11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491</xdr:row>
      <xdr:rowOff>0</xdr:rowOff>
    </xdr:from>
    <xdr:ext cx="152400" cy="371475"/>
    <xdr:sp macro="" textlink="">
      <xdr:nvSpPr>
        <xdr:cNvPr id="11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179</xdr:row>
      <xdr:rowOff>0</xdr:rowOff>
    </xdr:from>
    <xdr:ext cx="428625" cy="381000"/>
    <xdr:sp macro="" textlink="">
      <xdr:nvSpPr>
        <xdr:cNvPr id="1111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179</xdr:row>
      <xdr:rowOff>0</xdr:rowOff>
    </xdr:from>
    <xdr:ext cx="428625" cy="381000"/>
    <xdr:sp macro="" textlink="">
      <xdr:nvSpPr>
        <xdr:cNvPr id="1112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179</xdr:row>
      <xdr:rowOff>0</xdr:rowOff>
    </xdr:from>
    <xdr:ext cx="152400" cy="371475"/>
    <xdr:sp macro="" textlink="">
      <xdr:nvSpPr>
        <xdr:cNvPr id="11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179</xdr:row>
      <xdr:rowOff>0</xdr:rowOff>
    </xdr:from>
    <xdr:ext cx="152400" cy="371475"/>
    <xdr:sp macro="" textlink="">
      <xdr:nvSpPr>
        <xdr:cNvPr id="11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179</xdr:row>
      <xdr:rowOff>0</xdr:rowOff>
    </xdr:from>
    <xdr:ext cx="152400" cy="371475"/>
    <xdr:sp macro="" textlink="">
      <xdr:nvSpPr>
        <xdr:cNvPr id="11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179</xdr:row>
      <xdr:rowOff>0</xdr:rowOff>
    </xdr:from>
    <xdr:ext cx="152400" cy="371475"/>
    <xdr:sp macro="" textlink="">
      <xdr:nvSpPr>
        <xdr:cNvPr id="11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179</xdr:row>
      <xdr:rowOff>0</xdr:rowOff>
    </xdr:from>
    <xdr:ext cx="428625" cy="381000"/>
    <xdr:sp macro="" textlink="">
      <xdr:nvSpPr>
        <xdr:cNvPr id="111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179</xdr:row>
      <xdr:rowOff>0</xdr:rowOff>
    </xdr:from>
    <xdr:ext cx="428625" cy="381000"/>
    <xdr:sp macro="" textlink="">
      <xdr:nvSpPr>
        <xdr:cNvPr id="1118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179</xdr:row>
      <xdr:rowOff>0</xdr:rowOff>
    </xdr:from>
    <xdr:ext cx="152400" cy="371475"/>
    <xdr:sp macro="" textlink="">
      <xdr:nvSpPr>
        <xdr:cNvPr id="11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179</xdr:row>
      <xdr:rowOff>0</xdr:rowOff>
    </xdr:from>
    <xdr:ext cx="152400" cy="371475"/>
    <xdr:sp macro="" textlink="">
      <xdr:nvSpPr>
        <xdr:cNvPr id="11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179</xdr:row>
      <xdr:rowOff>0</xdr:rowOff>
    </xdr:from>
    <xdr:ext cx="152400" cy="371475"/>
    <xdr:sp macro="" textlink="">
      <xdr:nvSpPr>
        <xdr:cNvPr id="11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179</xdr:row>
      <xdr:rowOff>0</xdr:rowOff>
    </xdr:from>
    <xdr:ext cx="152400" cy="371475"/>
    <xdr:sp macro="" textlink="">
      <xdr:nvSpPr>
        <xdr:cNvPr id="11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370</xdr:row>
      <xdr:rowOff>0</xdr:rowOff>
    </xdr:from>
    <xdr:ext cx="152400" cy="371475"/>
    <xdr:sp macro="" textlink="">
      <xdr:nvSpPr>
        <xdr:cNvPr id="11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370</xdr:row>
      <xdr:rowOff>0</xdr:rowOff>
    </xdr:from>
    <xdr:ext cx="152400" cy="371475"/>
    <xdr:sp macro="" textlink="">
      <xdr:nvSpPr>
        <xdr:cNvPr id="11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370</xdr:row>
      <xdr:rowOff>0</xdr:rowOff>
    </xdr:from>
    <xdr:ext cx="152400" cy="371475"/>
    <xdr:sp macro="" textlink="">
      <xdr:nvSpPr>
        <xdr:cNvPr id="11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370</xdr:row>
      <xdr:rowOff>0</xdr:rowOff>
    </xdr:from>
    <xdr:ext cx="152400" cy="371475"/>
    <xdr:sp macro="" textlink="">
      <xdr:nvSpPr>
        <xdr:cNvPr id="11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370</xdr:row>
      <xdr:rowOff>0</xdr:rowOff>
    </xdr:from>
    <xdr:ext cx="152400" cy="371475"/>
    <xdr:sp macro="" textlink="">
      <xdr:nvSpPr>
        <xdr:cNvPr id="11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370</xdr:row>
      <xdr:rowOff>0</xdr:rowOff>
    </xdr:from>
    <xdr:ext cx="152400" cy="371475"/>
    <xdr:sp macro="" textlink="">
      <xdr:nvSpPr>
        <xdr:cNvPr id="11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370</xdr:row>
      <xdr:rowOff>0</xdr:rowOff>
    </xdr:from>
    <xdr:ext cx="152400" cy="371475"/>
    <xdr:sp macro="" textlink="">
      <xdr:nvSpPr>
        <xdr:cNvPr id="11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370</xdr:row>
      <xdr:rowOff>0</xdr:rowOff>
    </xdr:from>
    <xdr:ext cx="152400" cy="371475"/>
    <xdr:sp macro="" textlink="">
      <xdr:nvSpPr>
        <xdr:cNvPr id="11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370</xdr:row>
      <xdr:rowOff>0</xdr:rowOff>
    </xdr:from>
    <xdr:ext cx="152400" cy="371475"/>
    <xdr:sp macro="" textlink="">
      <xdr:nvSpPr>
        <xdr:cNvPr id="11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370</xdr:row>
      <xdr:rowOff>0</xdr:rowOff>
    </xdr:from>
    <xdr:ext cx="152400" cy="371475"/>
    <xdr:sp macro="" textlink="">
      <xdr:nvSpPr>
        <xdr:cNvPr id="11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370</xdr:row>
      <xdr:rowOff>0</xdr:rowOff>
    </xdr:from>
    <xdr:ext cx="152400" cy="371475"/>
    <xdr:sp macro="" textlink="">
      <xdr:nvSpPr>
        <xdr:cNvPr id="11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370</xdr:row>
      <xdr:rowOff>0</xdr:rowOff>
    </xdr:from>
    <xdr:ext cx="152400" cy="371475"/>
    <xdr:sp macro="" textlink="">
      <xdr:nvSpPr>
        <xdr:cNvPr id="11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370</xdr:row>
      <xdr:rowOff>0</xdr:rowOff>
    </xdr:from>
    <xdr:ext cx="152400" cy="371475"/>
    <xdr:sp macro="" textlink="">
      <xdr:nvSpPr>
        <xdr:cNvPr id="11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370</xdr:row>
      <xdr:rowOff>0</xdr:rowOff>
    </xdr:from>
    <xdr:ext cx="152400" cy="371475"/>
    <xdr:sp macro="" textlink="">
      <xdr:nvSpPr>
        <xdr:cNvPr id="11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370</xdr:row>
      <xdr:rowOff>0</xdr:rowOff>
    </xdr:from>
    <xdr:ext cx="152400" cy="371475"/>
    <xdr:sp macro="" textlink="">
      <xdr:nvSpPr>
        <xdr:cNvPr id="11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370</xdr:row>
      <xdr:rowOff>0</xdr:rowOff>
    </xdr:from>
    <xdr:ext cx="152400" cy="371475"/>
    <xdr:sp macro="" textlink="">
      <xdr:nvSpPr>
        <xdr:cNvPr id="11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370</xdr:row>
      <xdr:rowOff>0</xdr:rowOff>
    </xdr:from>
    <xdr:ext cx="152400" cy="371475"/>
    <xdr:sp macro="" textlink="">
      <xdr:nvSpPr>
        <xdr:cNvPr id="11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370</xdr:row>
      <xdr:rowOff>0</xdr:rowOff>
    </xdr:from>
    <xdr:ext cx="152400" cy="371475"/>
    <xdr:sp macro="" textlink="">
      <xdr:nvSpPr>
        <xdr:cNvPr id="11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370</xdr:row>
      <xdr:rowOff>0</xdr:rowOff>
    </xdr:from>
    <xdr:ext cx="152400" cy="371475"/>
    <xdr:sp macro="" textlink="">
      <xdr:nvSpPr>
        <xdr:cNvPr id="11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370</xdr:row>
      <xdr:rowOff>0</xdr:rowOff>
    </xdr:from>
    <xdr:ext cx="152400" cy="371475"/>
    <xdr:sp macro="" textlink="">
      <xdr:nvSpPr>
        <xdr:cNvPr id="11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370</xdr:row>
      <xdr:rowOff>0</xdr:rowOff>
    </xdr:from>
    <xdr:ext cx="152400" cy="371475"/>
    <xdr:sp macro="" textlink="">
      <xdr:nvSpPr>
        <xdr:cNvPr id="11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370</xdr:row>
      <xdr:rowOff>0</xdr:rowOff>
    </xdr:from>
    <xdr:ext cx="152400" cy="371475"/>
    <xdr:sp macro="" textlink="">
      <xdr:nvSpPr>
        <xdr:cNvPr id="11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370</xdr:row>
      <xdr:rowOff>0</xdr:rowOff>
    </xdr:from>
    <xdr:ext cx="152400" cy="371475"/>
    <xdr:sp macro="" textlink="">
      <xdr:nvSpPr>
        <xdr:cNvPr id="11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370</xdr:row>
      <xdr:rowOff>0</xdr:rowOff>
    </xdr:from>
    <xdr:ext cx="152400" cy="371475"/>
    <xdr:sp macro="" textlink="">
      <xdr:nvSpPr>
        <xdr:cNvPr id="11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1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1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1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1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1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1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</xdr:row>
      <xdr:rowOff>0</xdr:rowOff>
    </xdr:from>
    <xdr:ext cx="152400" cy="371475"/>
    <xdr:sp macro="" textlink="">
      <xdr:nvSpPr>
        <xdr:cNvPr id="11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457200</xdr:colOff>
      <xdr:row>215</xdr:row>
      <xdr:rowOff>95250</xdr:rowOff>
    </xdr:from>
    <xdr:ext cx="152400" cy="371475"/>
    <xdr:sp macro="" textlink="">
      <xdr:nvSpPr>
        <xdr:cNvPr id="11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292</xdr:row>
      <xdr:rowOff>0</xdr:rowOff>
    </xdr:from>
    <xdr:ext cx="152400" cy="371475"/>
    <xdr:sp macro="" textlink="">
      <xdr:nvSpPr>
        <xdr:cNvPr id="12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292</xdr:row>
      <xdr:rowOff>0</xdr:rowOff>
    </xdr:from>
    <xdr:ext cx="152400" cy="371475"/>
    <xdr:sp macro="" textlink="">
      <xdr:nvSpPr>
        <xdr:cNvPr id="12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292</xdr:row>
      <xdr:rowOff>0</xdr:rowOff>
    </xdr:from>
    <xdr:ext cx="152400" cy="371475"/>
    <xdr:sp macro="" textlink="">
      <xdr:nvSpPr>
        <xdr:cNvPr id="12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292</xdr:row>
      <xdr:rowOff>0</xdr:rowOff>
    </xdr:from>
    <xdr:ext cx="152400" cy="371475"/>
    <xdr:sp macro="" textlink="">
      <xdr:nvSpPr>
        <xdr:cNvPr id="12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292</xdr:row>
      <xdr:rowOff>0</xdr:rowOff>
    </xdr:from>
    <xdr:ext cx="152400" cy="371475"/>
    <xdr:sp macro="" textlink="">
      <xdr:nvSpPr>
        <xdr:cNvPr id="12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292</xdr:row>
      <xdr:rowOff>0</xdr:rowOff>
    </xdr:from>
    <xdr:ext cx="152400" cy="371475"/>
    <xdr:sp macro="" textlink="">
      <xdr:nvSpPr>
        <xdr:cNvPr id="12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292</xdr:row>
      <xdr:rowOff>0</xdr:rowOff>
    </xdr:from>
    <xdr:ext cx="152400" cy="371475"/>
    <xdr:sp macro="" textlink="">
      <xdr:nvSpPr>
        <xdr:cNvPr id="12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292</xdr:row>
      <xdr:rowOff>0</xdr:rowOff>
    </xdr:from>
    <xdr:ext cx="152400" cy="371475"/>
    <xdr:sp macro="" textlink="">
      <xdr:nvSpPr>
        <xdr:cNvPr id="12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292</xdr:row>
      <xdr:rowOff>0</xdr:rowOff>
    </xdr:from>
    <xdr:ext cx="152400" cy="371475"/>
    <xdr:sp macro="" textlink="">
      <xdr:nvSpPr>
        <xdr:cNvPr id="12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291</xdr:row>
      <xdr:rowOff>0</xdr:rowOff>
    </xdr:from>
    <xdr:ext cx="152400" cy="371475"/>
    <xdr:sp macro="" textlink="">
      <xdr:nvSpPr>
        <xdr:cNvPr id="12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291</xdr:row>
      <xdr:rowOff>0</xdr:rowOff>
    </xdr:from>
    <xdr:ext cx="152400" cy="371475"/>
    <xdr:sp macro="" textlink="">
      <xdr:nvSpPr>
        <xdr:cNvPr id="12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291</xdr:row>
      <xdr:rowOff>0</xdr:rowOff>
    </xdr:from>
    <xdr:ext cx="152400" cy="371475"/>
    <xdr:sp macro="" textlink="">
      <xdr:nvSpPr>
        <xdr:cNvPr id="12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291</xdr:row>
      <xdr:rowOff>0</xdr:rowOff>
    </xdr:from>
    <xdr:ext cx="152400" cy="371475"/>
    <xdr:sp macro="" textlink="">
      <xdr:nvSpPr>
        <xdr:cNvPr id="12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291</xdr:row>
      <xdr:rowOff>0</xdr:rowOff>
    </xdr:from>
    <xdr:ext cx="152400" cy="371475"/>
    <xdr:sp macro="" textlink="">
      <xdr:nvSpPr>
        <xdr:cNvPr id="12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291</xdr:row>
      <xdr:rowOff>0</xdr:rowOff>
    </xdr:from>
    <xdr:ext cx="152400" cy="371475"/>
    <xdr:sp macro="" textlink="">
      <xdr:nvSpPr>
        <xdr:cNvPr id="12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291</xdr:row>
      <xdr:rowOff>0</xdr:rowOff>
    </xdr:from>
    <xdr:ext cx="152400" cy="371475"/>
    <xdr:sp macro="" textlink="">
      <xdr:nvSpPr>
        <xdr:cNvPr id="12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291</xdr:row>
      <xdr:rowOff>0</xdr:rowOff>
    </xdr:from>
    <xdr:ext cx="152400" cy="371475"/>
    <xdr:sp macro="" textlink="">
      <xdr:nvSpPr>
        <xdr:cNvPr id="12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291</xdr:row>
      <xdr:rowOff>0</xdr:rowOff>
    </xdr:from>
    <xdr:ext cx="152400" cy="371475"/>
    <xdr:sp macro="" textlink="">
      <xdr:nvSpPr>
        <xdr:cNvPr id="12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2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2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2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2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2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2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436</xdr:row>
      <xdr:rowOff>0</xdr:rowOff>
    </xdr:from>
    <xdr:ext cx="152400" cy="371475"/>
    <xdr:sp macro="" textlink="">
      <xdr:nvSpPr>
        <xdr:cNvPr id="13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436</xdr:row>
      <xdr:rowOff>0</xdr:rowOff>
    </xdr:from>
    <xdr:ext cx="152400" cy="371475"/>
    <xdr:sp macro="" textlink="">
      <xdr:nvSpPr>
        <xdr:cNvPr id="13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436</xdr:row>
      <xdr:rowOff>0</xdr:rowOff>
    </xdr:from>
    <xdr:ext cx="152400" cy="371475"/>
    <xdr:sp macro="" textlink="">
      <xdr:nvSpPr>
        <xdr:cNvPr id="13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436</xdr:row>
      <xdr:rowOff>0</xdr:rowOff>
    </xdr:from>
    <xdr:ext cx="152400" cy="371475"/>
    <xdr:sp macro="" textlink="">
      <xdr:nvSpPr>
        <xdr:cNvPr id="13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436</xdr:row>
      <xdr:rowOff>0</xdr:rowOff>
    </xdr:from>
    <xdr:ext cx="152400" cy="371475"/>
    <xdr:sp macro="" textlink="">
      <xdr:nvSpPr>
        <xdr:cNvPr id="13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110</xdr:row>
      <xdr:rowOff>0</xdr:rowOff>
    </xdr:from>
    <xdr:ext cx="152400" cy="371475"/>
    <xdr:sp macro="" textlink="">
      <xdr:nvSpPr>
        <xdr:cNvPr id="13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110</xdr:row>
      <xdr:rowOff>0</xdr:rowOff>
    </xdr:from>
    <xdr:ext cx="152400" cy="371475"/>
    <xdr:sp macro="" textlink="">
      <xdr:nvSpPr>
        <xdr:cNvPr id="13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110</xdr:row>
      <xdr:rowOff>0</xdr:rowOff>
    </xdr:from>
    <xdr:ext cx="152400" cy="371475"/>
    <xdr:sp macro="" textlink="">
      <xdr:nvSpPr>
        <xdr:cNvPr id="13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110</xdr:row>
      <xdr:rowOff>0</xdr:rowOff>
    </xdr:from>
    <xdr:ext cx="152400" cy="371475"/>
    <xdr:sp macro="" textlink="">
      <xdr:nvSpPr>
        <xdr:cNvPr id="13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110</xdr:row>
      <xdr:rowOff>0</xdr:rowOff>
    </xdr:from>
    <xdr:ext cx="152400" cy="371475"/>
    <xdr:sp macro="" textlink="">
      <xdr:nvSpPr>
        <xdr:cNvPr id="13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3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3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3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3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3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4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4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4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4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4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4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4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4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409</xdr:row>
      <xdr:rowOff>0</xdr:rowOff>
    </xdr:from>
    <xdr:ext cx="152400" cy="371475"/>
    <xdr:sp macro="" textlink="">
      <xdr:nvSpPr>
        <xdr:cNvPr id="14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409</xdr:row>
      <xdr:rowOff>0</xdr:rowOff>
    </xdr:from>
    <xdr:ext cx="352425" cy="381000"/>
    <xdr:sp macro="" textlink="">
      <xdr:nvSpPr>
        <xdr:cNvPr id="1483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409</xdr:row>
      <xdr:rowOff>0</xdr:rowOff>
    </xdr:from>
    <xdr:ext cx="152400" cy="371475"/>
    <xdr:sp macro="" textlink="">
      <xdr:nvSpPr>
        <xdr:cNvPr id="14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409</xdr:row>
      <xdr:rowOff>0</xdr:rowOff>
    </xdr:from>
    <xdr:ext cx="152400" cy="371475"/>
    <xdr:sp macro="" textlink="">
      <xdr:nvSpPr>
        <xdr:cNvPr id="14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409</xdr:row>
      <xdr:rowOff>0</xdr:rowOff>
    </xdr:from>
    <xdr:ext cx="152400" cy="371475"/>
    <xdr:sp macro="" textlink="">
      <xdr:nvSpPr>
        <xdr:cNvPr id="14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409</xdr:row>
      <xdr:rowOff>0</xdr:rowOff>
    </xdr:from>
    <xdr:ext cx="152400" cy="371475"/>
    <xdr:sp macro="" textlink="">
      <xdr:nvSpPr>
        <xdr:cNvPr id="14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409</xdr:row>
      <xdr:rowOff>0</xdr:rowOff>
    </xdr:from>
    <xdr:ext cx="152400" cy="371475"/>
    <xdr:sp macro="" textlink="">
      <xdr:nvSpPr>
        <xdr:cNvPr id="14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409</xdr:row>
      <xdr:rowOff>0</xdr:rowOff>
    </xdr:from>
    <xdr:ext cx="152400" cy="371475"/>
    <xdr:sp macro="" textlink="">
      <xdr:nvSpPr>
        <xdr:cNvPr id="14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409</xdr:row>
      <xdr:rowOff>0</xdr:rowOff>
    </xdr:from>
    <xdr:ext cx="352425" cy="381000"/>
    <xdr:sp macro="" textlink="">
      <xdr:nvSpPr>
        <xdr:cNvPr id="1490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409</xdr:row>
      <xdr:rowOff>0</xdr:rowOff>
    </xdr:from>
    <xdr:ext cx="152400" cy="371475"/>
    <xdr:sp macro="" textlink="">
      <xdr:nvSpPr>
        <xdr:cNvPr id="14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409</xdr:row>
      <xdr:rowOff>0</xdr:rowOff>
    </xdr:from>
    <xdr:ext cx="152400" cy="371475"/>
    <xdr:sp macro="" textlink="">
      <xdr:nvSpPr>
        <xdr:cNvPr id="14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409</xdr:row>
      <xdr:rowOff>0</xdr:rowOff>
    </xdr:from>
    <xdr:ext cx="152400" cy="371475"/>
    <xdr:sp macro="" textlink="">
      <xdr:nvSpPr>
        <xdr:cNvPr id="14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409</xdr:row>
      <xdr:rowOff>0</xdr:rowOff>
    </xdr:from>
    <xdr:ext cx="152400" cy="371475"/>
    <xdr:sp macro="" textlink="">
      <xdr:nvSpPr>
        <xdr:cNvPr id="14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409</xdr:row>
      <xdr:rowOff>0</xdr:rowOff>
    </xdr:from>
    <xdr:ext cx="152400" cy="371475"/>
    <xdr:sp macro="" textlink="">
      <xdr:nvSpPr>
        <xdr:cNvPr id="14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409</xdr:row>
      <xdr:rowOff>0</xdr:rowOff>
    </xdr:from>
    <xdr:ext cx="152400" cy="371475"/>
    <xdr:sp macro="" textlink="">
      <xdr:nvSpPr>
        <xdr:cNvPr id="14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4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81000"/>
    <xdr:sp macro="" textlink="">
      <xdr:nvSpPr>
        <xdr:cNvPr id="1498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</xdr:row>
      <xdr:rowOff>0</xdr:rowOff>
    </xdr:from>
    <xdr:ext cx="152400" cy="371475"/>
    <xdr:sp macro="" textlink="">
      <xdr:nvSpPr>
        <xdr:cNvPr id="14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</xdr:row>
      <xdr:rowOff>0</xdr:rowOff>
    </xdr:from>
    <xdr:ext cx="352425" cy="381000"/>
    <xdr:sp macro="" textlink="">
      <xdr:nvSpPr>
        <xdr:cNvPr id="1506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</xdr:row>
      <xdr:rowOff>0</xdr:rowOff>
    </xdr:from>
    <xdr:ext cx="152400" cy="371475"/>
    <xdr:sp macro="" textlink="">
      <xdr:nvSpPr>
        <xdr:cNvPr id="15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423</xdr:row>
      <xdr:rowOff>0</xdr:rowOff>
    </xdr:from>
    <xdr:ext cx="152400" cy="371475"/>
    <xdr:sp macro="" textlink="">
      <xdr:nvSpPr>
        <xdr:cNvPr id="15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423</xdr:row>
      <xdr:rowOff>0</xdr:rowOff>
    </xdr:from>
    <xdr:ext cx="352425" cy="381000"/>
    <xdr:sp macro="" textlink="">
      <xdr:nvSpPr>
        <xdr:cNvPr id="1514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423</xdr:row>
      <xdr:rowOff>0</xdr:rowOff>
    </xdr:from>
    <xdr:ext cx="152400" cy="371475"/>
    <xdr:sp macro="" textlink="">
      <xdr:nvSpPr>
        <xdr:cNvPr id="15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423</xdr:row>
      <xdr:rowOff>0</xdr:rowOff>
    </xdr:from>
    <xdr:ext cx="152400" cy="371475"/>
    <xdr:sp macro="" textlink="">
      <xdr:nvSpPr>
        <xdr:cNvPr id="15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423</xdr:row>
      <xdr:rowOff>0</xdr:rowOff>
    </xdr:from>
    <xdr:ext cx="152400" cy="371475"/>
    <xdr:sp macro="" textlink="">
      <xdr:nvSpPr>
        <xdr:cNvPr id="15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423</xdr:row>
      <xdr:rowOff>0</xdr:rowOff>
    </xdr:from>
    <xdr:ext cx="152400" cy="371475"/>
    <xdr:sp macro="" textlink="">
      <xdr:nvSpPr>
        <xdr:cNvPr id="15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423</xdr:row>
      <xdr:rowOff>0</xdr:rowOff>
    </xdr:from>
    <xdr:ext cx="152400" cy="371475"/>
    <xdr:sp macro="" textlink="">
      <xdr:nvSpPr>
        <xdr:cNvPr id="15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423</xdr:row>
      <xdr:rowOff>0</xdr:rowOff>
    </xdr:from>
    <xdr:ext cx="152400" cy="371475"/>
    <xdr:sp macro="" textlink="">
      <xdr:nvSpPr>
        <xdr:cNvPr id="15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0</xdr:colOff>
      <xdr:row>423</xdr:row>
      <xdr:rowOff>0</xdr:rowOff>
    </xdr:from>
    <xdr:ext cx="352425" cy="381000"/>
    <xdr:sp macro="" textlink="">
      <xdr:nvSpPr>
        <xdr:cNvPr id="1521" name="Shape 10" descr="https://secure-ams.adnxs.com/it?e=wqT_3QK2B_DYtgMAAAMA1gAFAQj0j4HIBRC5lfGf7c6AxSMY5o_ui7Hqy88RIAEqLQkC7HW1Ub7JPxE1OnAw__DHPxkAAACAwvUZQCFVCQVb20rQPyn4x3vVyoTRPzCrx3c4mAJAzQlIAlDBu_0cWLnbE2AAaKLtFXif_QOAAQGKAQNVU0SSAQNFVVKYAaABoAHYBKgBAbABALgBAcABBcgBAtABANgBAOABAPABAIoCdXVmKCdhJywgMTI5NzIyNCwgMTQ5MzE5MDY0NCk7dWYoJ3InLCA2MDc3NTg3MywgMToeAARjJwEyFDQ4NDIzNwEKBDkzLjwAJGknLCA0Nzg2NjU2HADw4JICnQIhOUVScXlRaU5odlFHRU1HN19Sd1lBQ0M1MnhNd0FEZ0FRQUJJelFsUXE4ZDNXQUJnaGdWb0FIQU1lTGhVZ0FFT2lBSHVENUFCQVpnQkFhQUJBYWdCQTdBQkFMa0JLWXVJZ3dBQTBEX0JBWTFsaVdEV2hORV95UUVPbFc1LXFJNzFQOWtCUlBydDY4QTU3VF9nQWNtYkhmVUJBQUFBQUlBQ0FJQUNBSWdDLW9TT0E0Z0Mtb1NPQTVBQ0FaQUNBWmdDaW9UVTBnMmdBZ0NvQWdHb0FnRzFBZ0FBQUFDOQkIiERBQWdESUFnRFFBZzdZQXU0UDRBSUE2QUlBLUFJQWdBTUJpDQQoa0FNQW1BTUJxQU8lECCaAjEhdEFrdHg6IAEcdWRzVElBQW8JfAgweEEZAfBYLrICIDFDRjAzQzgyM0JFQjZBNTMzMDgxMzVFNDNBREM2QkEx0gIHMjQ5MTg5NNgCAeACwJYf6gILb3V0bG9vay5jb23yAhEKBkFEVl9JRBIHMTI5NzIyNPIBFAxDUEdfARQ0MzQwMTkyMvICEQoFQ1ABEwgIMTQp_hDyAg0KCAE8FEZSRVESAQkQRFJFTV9VU0VSEgEw8gIPCgVJTwE0AAZJFPCRgAMAiAMBkAMAmAMXoAMBqgMAwAOsAsgDANgDyJw64AMA6AMA-AMCgAQAkgQGL3V0L3YymAQAogQLODcuNjUuMTg0LjOoBKk3sgQOCAAQARigASDYBCgAMAC4BADABPHuEcgEANIECzEwLjIuODUuMjE42gQCCAHgBADwBMG7_RyIBQGYBQCgBf___________wE.&amp;s=19ff773435bacaaee41682b4348a77258220d8a2&amp;referrer=outlook.com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/>
      </xdr:nvSpPr>
      <xdr:spPr>
        <a:xfrm>
          <a:off x="5174550" y="3594263"/>
          <a:ext cx="3429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423</xdr:row>
      <xdr:rowOff>0</xdr:rowOff>
    </xdr:from>
    <xdr:ext cx="152400" cy="371475"/>
    <xdr:sp macro="" textlink="">
      <xdr:nvSpPr>
        <xdr:cNvPr id="15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423</xdr:row>
      <xdr:rowOff>0</xdr:rowOff>
    </xdr:from>
    <xdr:ext cx="152400" cy="371475"/>
    <xdr:sp macro="" textlink="">
      <xdr:nvSpPr>
        <xdr:cNvPr id="15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423</xdr:row>
      <xdr:rowOff>0</xdr:rowOff>
    </xdr:from>
    <xdr:ext cx="152400" cy="371475"/>
    <xdr:sp macro="" textlink="">
      <xdr:nvSpPr>
        <xdr:cNvPr id="15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423</xdr:row>
      <xdr:rowOff>0</xdr:rowOff>
    </xdr:from>
    <xdr:ext cx="152400" cy="371475"/>
    <xdr:sp macro="" textlink="">
      <xdr:nvSpPr>
        <xdr:cNvPr id="15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423</xdr:row>
      <xdr:rowOff>0</xdr:rowOff>
    </xdr:from>
    <xdr:ext cx="152400" cy="371475"/>
    <xdr:sp macro="" textlink="">
      <xdr:nvSpPr>
        <xdr:cNvPr id="15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423</xdr:row>
      <xdr:rowOff>0</xdr:rowOff>
    </xdr:from>
    <xdr:ext cx="152400" cy="371475"/>
    <xdr:sp macro="" textlink="">
      <xdr:nvSpPr>
        <xdr:cNvPr id="15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5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5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5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5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5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5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0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0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0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0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0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0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0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0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0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0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1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1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1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1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1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1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1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1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1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1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20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21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22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23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24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485775</xdr:colOff>
      <xdr:row>4</xdr:row>
      <xdr:rowOff>0</xdr:rowOff>
    </xdr:from>
    <xdr:ext cx="161925" cy="381000"/>
    <xdr:sp macro="" textlink="">
      <xdr:nvSpPr>
        <xdr:cNvPr id="1625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209550</xdr:colOff>
      <xdr:row>4</xdr:row>
      <xdr:rowOff>0</xdr:rowOff>
    </xdr:from>
    <xdr:ext cx="161925" cy="381000"/>
    <xdr:sp macro="" textlink="">
      <xdr:nvSpPr>
        <xdr:cNvPr id="1626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800100</xdr:colOff>
      <xdr:row>4</xdr:row>
      <xdr:rowOff>0</xdr:rowOff>
    </xdr:from>
    <xdr:ext cx="161925" cy="381000"/>
    <xdr:sp macro="" textlink="">
      <xdr:nvSpPr>
        <xdr:cNvPr id="1627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1114425</xdr:colOff>
      <xdr:row>4</xdr:row>
      <xdr:rowOff>0</xdr:rowOff>
    </xdr:from>
    <xdr:ext cx="161925" cy="381000"/>
    <xdr:sp macro="" textlink="">
      <xdr:nvSpPr>
        <xdr:cNvPr id="1628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1428750</xdr:colOff>
      <xdr:row>4</xdr:row>
      <xdr:rowOff>0</xdr:rowOff>
    </xdr:from>
    <xdr:ext cx="161925" cy="381000"/>
    <xdr:sp macro="" textlink="">
      <xdr:nvSpPr>
        <xdr:cNvPr id="1629" name="Shape 26" descr="https://secure-fra.adnxs.com/it?e=wqT_3QKRBvDYEQMAAAMA1gAFAQjd1s29BRCPvK6AsO_E1AgY-MLV8saKq5kdIAEqLQk8_RELuNPPPxFxPQrXo3DNPxkAAAAgXI8YQCFXmMf8D5fkPyn9NQgmckLmPzCrx3c4mAJAwBJIAlCvgcoXWLnbE2AAaKLtFXjomAOAAQGKAQNVU0SSAQNFVVKYAaABoAHYBKgBAbABALgBAcABBcgBANABANgBAOABAPABAIoCkQF1ZignYScsIDU2MjYwMCwgMTQ3MTM3NjIyMSk7dWYoJ3InLCA0OTQ0NzA4NywgMToeAChjJywgMTM3MTk0N0oeAChnJywgMzE4NTc2OUZZAABpAR0QNjA0MTY2HADw5JIC1QEhbURYSHVRaTFyOFVHRUstQnloY1lBQ0M1MnhNd0FqZ0FRQUJJd0JKUXE4ZDNXQUJncUFSb0FIQUNlQUtBQVF5SUFRS1FBUUdZQVFHZ0FRcW9BUU93QVFDNUFlVzRKS0R6dmVNX3dRSDlOUWdtY2tMbVA4a0J5X2ZKMFUzQjdUX1pBUnBSMmh0OFlld180QUhnX3hYMUFWb3Zkai1ZQW9xYWtOSUZvQUlBdFFJQUFBQUF2UUlBQUFBQTBBSUUyQUlDNEFJQTZBSUEtQUlBZ0FNQmtBTUGaAiUhNndqTGFBaTEu2ADQdWRzVElBQW9pcHFRMGdVLtgCrAbgAsCWH-oCC291dGxvb2suY29t8gIRCgZDUEdfSUQSBzMpVhjyAhEKBUNQARMACDGHGPICDwoFSU8BFAQGMyVg8IOAAwCIAwGQA-KcBJgDF6ADAaoDALADALgDAMADrALIAwDYA8icOuADAOgDAPgDAoAEAJIEBi91dC92MpgEAKIEDjkxLjE4MS4xNjguMjEyqATCkwGyBAwIABABGKABINgEKAC4BADABPHuEcgEANIECzEwLjEzLjY4Ljkw2gQCCAHgBAA.&amp;s=362410c464b005ceb118b1f49dd842f7680c49ca&amp;referrer=outlook.com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/>
      </xdr:nvSpPr>
      <xdr:spPr>
        <a:xfrm>
          <a:off x="5269800" y="3594263"/>
          <a:ext cx="1524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472</xdr:row>
      <xdr:rowOff>0</xdr:rowOff>
    </xdr:from>
    <xdr:ext cx="152400" cy="371475"/>
    <xdr:sp macro="" textlink="">
      <xdr:nvSpPr>
        <xdr:cNvPr id="16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472</xdr:row>
      <xdr:rowOff>0</xdr:rowOff>
    </xdr:from>
    <xdr:ext cx="152400" cy="371475"/>
    <xdr:sp macro="" textlink="">
      <xdr:nvSpPr>
        <xdr:cNvPr id="16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472</xdr:row>
      <xdr:rowOff>0</xdr:rowOff>
    </xdr:from>
    <xdr:ext cx="152400" cy="371475"/>
    <xdr:sp macro="" textlink="">
      <xdr:nvSpPr>
        <xdr:cNvPr id="16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472</xdr:row>
      <xdr:rowOff>0</xdr:rowOff>
    </xdr:from>
    <xdr:ext cx="152400" cy="371475"/>
    <xdr:sp macro="" textlink="">
      <xdr:nvSpPr>
        <xdr:cNvPr id="16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472</xdr:row>
      <xdr:rowOff>0</xdr:rowOff>
    </xdr:from>
    <xdr:ext cx="152400" cy="371475"/>
    <xdr:sp macro="" textlink="">
      <xdr:nvSpPr>
        <xdr:cNvPr id="16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472</xdr:row>
      <xdr:rowOff>0</xdr:rowOff>
    </xdr:from>
    <xdr:ext cx="152400" cy="371475"/>
    <xdr:sp macro="" textlink="">
      <xdr:nvSpPr>
        <xdr:cNvPr id="16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472</xdr:row>
      <xdr:rowOff>0</xdr:rowOff>
    </xdr:from>
    <xdr:ext cx="152400" cy="371475"/>
    <xdr:sp macro="" textlink="">
      <xdr:nvSpPr>
        <xdr:cNvPr id="16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472</xdr:row>
      <xdr:rowOff>0</xdr:rowOff>
    </xdr:from>
    <xdr:ext cx="152400" cy="371475"/>
    <xdr:sp macro="" textlink="">
      <xdr:nvSpPr>
        <xdr:cNvPr id="16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472</xdr:row>
      <xdr:rowOff>0</xdr:rowOff>
    </xdr:from>
    <xdr:ext cx="152400" cy="371475"/>
    <xdr:sp macro="" textlink="">
      <xdr:nvSpPr>
        <xdr:cNvPr id="16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472</xdr:row>
      <xdr:rowOff>0</xdr:rowOff>
    </xdr:from>
    <xdr:ext cx="152400" cy="371475"/>
    <xdr:sp macro="" textlink="">
      <xdr:nvSpPr>
        <xdr:cNvPr id="16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472</xdr:row>
      <xdr:rowOff>0</xdr:rowOff>
    </xdr:from>
    <xdr:ext cx="152400" cy="371475"/>
    <xdr:sp macro="" textlink="">
      <xdr:nvSpPr>
        <xdr:cNvPr id="16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472</xdr:row>
      <xdr:rowOff>0</xdr:rowOff>
    </xdr:from>
    <xdr:ext cx="152400" cy="371475"/>
    <xdr:sp macro="" textlink="">
      <xdr:nvSpPr>
        <xdr:cNvPr id="16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180</xdr:row>
      <xdr:rowOff>0</xdr:rowOff>
    </xdr:from>
    <xdr:ext cx="152400" cy="371475"/>
    <xdr:sp macro="" textlink="">
      <xdr:nvSpPr>
        <xdr:cNvPr id="16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180</xdr:row>
      <xdr:rowOff>0</xdr:rowOff>
    </xdr:from>
    <xdr:ext cx="152400" cy="371475"/>
    <xdr:sp macro="" textlink="">
      <xdr:nvSpPr>
        <xdr:cNvPr id="16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180</xdr:row>
      <xdr:rowOff>0</xdr:rowOff>
    </xdr:from>
    <xdr:ext cx="152400" cy="371475"/>
    <xdr:sp macro="" textlink="">
      <xdr:nvSpPr>
        <xdr:cNvPr id="16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180</xdr:row>
      <xdr:rowOff>0</xdr:rowOff>
    </xdr:from>
    <xdr:ext cx="152400" cy="371475"/>
    <xdr:sp macro="" textlink="">
      <xdr:nvSpPr>
        <xdr:cNvPr id="16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180</xdr:row>
      <xdr:rowOff>0</xdr:rowOff>
    </xdr:from>
    <xdr:ext cx="152400" cy="371475"/>
    <xdr:sp macro="" textlink="">
      <xdr:nvSpPr>
        <xdr:cNvPr id="16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180</xdr:row>
      <xdr:rowOff>0</xdr:rowOff>
    </xdr:from>
    <xdr:ext cx="152400" cy="371475"/>
    <xdr:sp macro="" textlink="">
      <xdr:nvSpPr>
        <xdr:cNvPr id="16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295</xdr:row>
      <xdr:rowOff>0</xdr:rowOff>
    </xdr:from>
    <xdr:ext cx="152400" cy="371475"/>
    <xdr:sp macro="" textlink="">
      <xdr:nvSpPr>
        <xdr:cNvPr id="16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295</xdr:row>
      <xdr:rowOff>0</xdr:rowOff>
    </xdr:from>
    <xdr:ext cx="152400" cy="371475"/>
    <xdr:sp macro="" textlink="">
      <xdr:nvSpPr>
        <xdr:cNvPr id="16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295</xdr:row>
      <xdr:rowOff>0</xdr:rowOff>
    </xdr:from>
    <xdr:ext cx="152400" cy="371475"/>
    <xdr:sp macro="" textlink="">
      <xdr:nvSpPr>
        <xdr:cNvPr id="16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295</xdr:row>
      <xdr:rowOff>0</xdr:rowOff>
    </xdr:from>
    <xdr:ext cx="152400" cy="371475"/>
    <xdr:sp macro="" textlink="">
      <xdr:nvSpPr>
        <xdr:cNvPr id="16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290</xdr:row>
      <xdr:rowOff>0</xdr:rowOff>
    </xdr:from>
    <xdr:ext cx="152400" cy="371475"/>
    <xdr:sp macro="" textlink="">
      <xdr:nvSpPr>
        <xdr:cNvPr id="16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290</xdr:row>
      <xdr:rowOff>0</xdr:rowOff>
    </xdr:from>
    <xdr:ext cx="152400" cy="371475"/>
    <xdr:sp macro="" textlink="">
      <xdr:nvSpPr>
        <xdr:cNvPr id="16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290</xdr:row>
      <xdr:rowOff>0</xdr:rowOff>
    </xdr:from>
    <xdr:ext cx="152400" cy="371475"/>
    <xdr:sp macro="" textlink="">
      <xdr:nvSpPr>
        <xdr:cNvPr id="16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290</xdr:row>
      <xdr:rowOff>0</xdr:rowOff>
    </xdr:from>
    <xdr:ext cx="152400" cy="371475"/>
    <xdr:sp macro="" textlink="">
      <xdr:nvSpPr>
        <xdr:cNvPr id="16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290</xdr:row>
      <xdr:rowOff>0</xdr:rowOff>
    </xdr:from>
    <xdr:ext cx="152400" cy="371475"/>
    <xdr:sp macro="" textlink="">
      <xdr:nvSpPr>
        <xdr:cNvPr id="16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290</xdr:row>
      <xdr:rowOff>0</xdr:rowOff>
    </xdr:from>
    <xdr:ext cx="152400" cy="371475"/>
    <xdr:sp macro="" textlink="">
      <xdr:nvSpPr>
        <xdr:cNvPr id="16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290</xdr:row>
      <xdr:rowOff>0</xdr:rowOff>
    </xdr:from>
    <xdr:ext cx="152400" cy="371475"/>
    <xdr:sp macro="" textlink="">
      <xdr:nvSpPr>
        <xdr:cNvPr id="16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290</xdr:row>
      <xdr:rowOff>0</xdr:rowOff>
    </xdr:from>
    <xdr:ext cx="152400" cy="371475"/>
    <xdr:sp macro="" textlink="">
      <xdr:nvSpPr>
        <xdr:cNvPr id="16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290</xdr:row>
      <xdr:rowOff>0</xdr:rowOff>
    </xdr:from>
    <xdr:ext cx="152400" cy="371475"/>
    <xdr:sp macro="" textlink="">
      <xdr:nvSpPr>
        <xdr:cNvPr id="16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290</xdr:row>
      <xdr:rowOff>0</xdr:rowOff>
    </xdr:from>
    <xdr:ext cx="152400" cy="371475"/>
    <xdr:sp macro="" textlink="">
      <xdr:nvSpPr>
        <xdr:cNvPr id="16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290</xdr:row>
      <xdr:rowOff>0</xdr:rowOff>
    </xdr:from>
    <xdr:ext cx="152400" cy="371475"/>
    <xdr:sp macro="" textlink="">
      <xdr:nvSpPr>
        <xdr:cNvPr id="16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16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16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16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16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289</xdr:row>
      <xdr:rowOff>0</xdr:rowOff>
    </xdr:from>
    <xdr:ext cx="152400" cy="371475"/>
    <xdr:sp macro="" textlink="">
      <xdr:nvSpPr>
        <xdr:cNvPr id="16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289</xdr:row>
      <xdr:rowOff>0</xdr:rowOff>
    </xdr:from>
    <xdr:ext cx="152400" cy="371475"/>
    <xdr:sp macro="" textlink="">
      <xdr:nvSpPr>
        <xdr:cNvPr id="16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16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17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17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17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289</xdr:row>
      <xdr:rowOff>0</xdr:rowOff>
    </xdr:from>
    <xdr:ext cx="152400" cy="371475"/>
    <xdr:sp macro="" textlink="">
      <xdr:nvSpPr>
        <xdr:cNvPr id="17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289</xdr:row>
      <xdr:rowOff>0</xdr:rowOff>
    </xdr:from>
    <xdr:ext cx="152400" cy="371475"/>
    <xdr:sp macro="" textlink="">
      <xdr:nvSpPr>
        <xdr:cNvPr id="17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17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17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17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17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289</xdr:row>
      <xdr:rowOff>0</xdr:rowOff>
    </xdr:from>
    <xdr:ext cx="152400" cy="371475"/>
    <xdr:sp macro="" textlink="">
      <xdr:nvSpPr>
        <xdr:cNvPr id="17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289</xdr:row>
      <xdr:rowOff>0</xdr:rowOff>
    </xdr:from>
    <xdr:ext cx="152400" cy="371475"/>
    <xdr:sp macro="" textlink="">
      <xdr:nvSpPr>
        <xdr:cNvPr id="17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289</xdr:row>
      <xdr:rowOff>0</xdr:rowOff>
    </xdr:from>
    <xdr:ext cx="152400" cy="371475"/>
    <xdr:sp macro="" textlink="">
      <xdr:nvSpPr>
        <xdr:cNvPr id="17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289</xdr:row>
      <xdr:rowOff>0</xdr:rowOff>
    </xdr:from>
    <xdr:ext cx="152400" cy="371475"/>
    <xdr:sp macro="" textlink="">
      <xdr:nvSpPr>
        <xdr:cNvPr id="17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289</xdr:row>
      <xdr:rowOff>0</xdr:rowOff>
    </xdr:from>
    <xdr:ext cx="152400" cy="371475"/>
    <xdr:sp macro="" textlink="">
      <xdr:nvSpPr>
        <xdr:cNvPr id="17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359</xdr:row>
      <xdr:rowOff>0</xdr:rowOff>
    </xdr:from>
    <xdr:ext cx="152400" cy="371475"/>
    <xdr:sp macro="" textlink="">
      <xdr:nvSpPr>
        <xdr:cNvPr id="17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359</xdr:row>
      <xdr:rowOff>0</xdr:rowOff>
    </xdr:from>
    <xdr:ext cx="152400" cy="371475"/>
    <xdr:sp macro="" textlink="">
      <xdr:nvSpPr>
        <xdr:cNvPr id="17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359</xdr:row>
      <xdr:rowOff>0</xdr:rowOff>
    </xdr:from>
    <xdr:ext cx="152400" cy="371475"/>
    <xdr:sp macro="" textlink="">
      <xdr:nvSpPr>
        <xdr:cNvPr id="17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359</xdr:row>
      <xdr:rowOff>0</xdr:rowOff>
    </xdr:from>
    <xdr:ext cx="152400" cy="371475"/>
    <xdr:sp macro="" textlink="">
      <xdr:nvSpPr>
        <xdr:cNvPr id="17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359</xdr:row>
      <xdr:rowOff>0</xdr:rowOff>
    </xdr:from>
    <xdr:ext cx="152400" cy="371475"/>
    <xdr:sp macro="" textlink="">
      <xdr:nvSpPr>
        <xdr:cNvPr id="17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359</xdr:row>
      <xdr:rowOff>0</xdr:rowOff>
    </xdr:from>
    <xdr:ext cx="152400" cy="371475"/>
    <xdr:sp macro="" textlink="">
      <xdr:nvSpPr>
        <xdr:cNvPr id="17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359</xdr:row>
      <xdr:rowOff>0</xdr:rowOff>
    </xdr:from>
    <xdr:ext cx="152400" cy="371475"/>
    <xdr:sp macro="" textlink="">
      <xdr:nvSpPr>
        <xdr:cNvPr id="17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359</xdr:row>
      <xdr:rowOff>0</xdr:rowOff>
    </xdr:from>
    <xdr:ext cx="152400" cy="371475"/>
    <xdr:sp macro="" textlink="">
      <xdr:nvSpPr>
        <xdr:cNvPr id="17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359</xdr:row>
      <xdr:rowOff>0</xdr:rowOff>
    </xdr:from>
    <xdr:ext cx="152400" cy="371475"/>
    <xdr:sp macro="" textlink="">
      <xdr:nvSpPr>
        <xdr:cNvPr id="17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359</xdr:row>
      <xdr:rowOff>0</xdr:rowOff>
    </xdr:from>
    <xdr:ext cx="152400" cy="371475"/>
    <xdr:sp macro="" textlink="">
      <xdr:nvSpPr>
        <xdr:cNvPr id="17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359</xdr:row>
      <xdr:rowOff>0</xdr:rowOff>
    </xdr:from>
    <xdr:ext cx="152400" cy="371475"/>
    <xdr:sp macro="" textlink="">
      <xdr:nvSpPr>
        <xdr:cNvPr id="17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359</xdr:row>
      <xdr:rowOff>0</xdr:rowOff>
    </xdr:from>
    <xdr:ext cx="152400" cy="371475"/>
    <xdr:sp macro="" textlink="">
      <xdr:nvSpPr>
        <xdr:cNvPr id="17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359</xdr:row>
      <xdr:rowOff>0</xdr:rowOff>
    </xdr:from>
    <xdr:ext cx="152400" cy="371475"/>
    <xdr:sp macro="" textlink="">
      <xdr:nvSpPr>
        <xdr:cNvPr id="17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359</xdr:row>
      <xdr:rowOff>0</xdr:rowOff>
    </xdr:from>
    <xdr:ext cx="152400" cy="371475"/>
    <xdr:sp macro="" textlink="">
      <xdr:nvSpPr>
        <xdr:cNvPr id="17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359</xdr:row>
      <xdr:rowOff>0</xdr:rowOff>
    </xdr:from>
    <xdr:ext cx="152400" cy="371475"/>
    <xdr:sp macro="" textlink="">
      <xdr:nvSpPr>
        <xdr:cNvPr id="17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359</xdr:row>
      <xdr:rowOff>0</xdr:rowOff>
    </xdr:from>
    <xdr:ext cx="152400" cy="371475"/>
    <xdr:sp macro="" textlink="">
      <xdr:nvSpPr>
        <xdr:cNvPr id="17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359</xdr:row>
      <xdr:rowOff>0</xdr:rowOff>
    </xdr:from>
    <xdr:ext cx="152400" cy="371475"/>
    <xdr:sp macro="" textlink="">
      <xdr:nvSpPr>
        <xdr:cNvPr id="17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359</xdr:row>
      <xdr:rowOff>0</xdr:rowOff>
    </xdr:from>
    <xdr:ext cx="152400" cy="371475"/>
    <xdr:sp macro="" textlink="">
      <xdr:nvSpPr>
        <xdr:cNvPr id="17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359</xdr:row>
      <xdr:rowOff>0</xdr:rowOff>
    </xdr:from>
    <xdr:ext cx="152400" cy="371475"/>
    <xdr:sp macro="" textlink="">
      <xdr:nvSpPr>
        <xdr:cNvPr id="17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359</xdr:row>
      <xdr:rowOff>0</xdr:rowOff>
    </xdr:from>
    <xdr:ext cx="152400" cy="371475"/>
    <xdr:sp macro="" textlink="">
      <xdr:nvSpPr>
        <xdr:cNvPr id="17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359</xdr:row>
      <xdr:rowOff>0</xdr:rowOff>
    </xdr:from>
    <xdr:ext cx="152400" cy="371475"/>
    <xdr:sp macro="" textlink="">
      <xdr:nvSpPr>
        <xdr:cNvPr id="17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359</xdr:row>
      <xdr:rowOff>0</xdr:rowOff>
    </xdr:from>
    <xdr:ext cx="152400" cy="371475"/>
    <xdr:sp macro="" textlink="">
      <xdr:nvSpPr>
        <xdr:cNvPr id="17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359</xdr:row>
      <xdr:rowOff>0</xdr:rowOff>
    </xdr:from>
    <xdr:ext cx="152400" cy="371475"/>
    <xdr:sp macro="" textlink="">
      <xdr:nvSpPr>
        <xdr:cNvPr id="17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359</xdr:row>
      <xdr:rowOff>0</xdr:rowOff>
    </xdr:from>
    <xdr:ext cx="152400" cy="371475"/>
    <xdr:sp macro="" textlink="">
      <xdr:nvSpPr>
        <xdr:cNvPr id="17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467</xdr:row>
      <xdr:rowOff>0</xdr:rowOff>
    </xdr:from>
    <xdr:ext cx="152400" cy="371475"/>
    <xdr:sp macro="" textlink="">
      <xdr:nvSpPr>
        <xdr:cNvPr id="17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467</xdr:row>
      <xdr:rowOff>0</xdr:rowOff>
    </xdr:from>
    <xdr:ext cx="152400" cy="371475"/>
    <xdr:sp macro="" textlink="">
      <xdr:nvSpPr>
        <xdr:cNvPr id="17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467</xdr:row>
      <xdr:rowOff>0</xdr:rowOff>
    </xdr:from>
    <xdr:ext cx="152400" cy="371475"/>
    <xdr:sp macro="" textlink="">
      <xdr:nvSpPr>
        <xdr:cNvPr id="17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467</xdr:row>
      <xdr:rowOff>0</xdr:rowOff>
    </xdr:from>
    <xdr:ext cx="152400" cy="371475"/>
    <xdr:sp macro="" textlink="">
      <xdr:nvSpPr>
        <xdr:cNvPr id="17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467</xdr:row>
      <xdr:rowOff>0</xdr:rowOff>
    </xdr:from>
    <xdr:ext cx="152400" cy="371475"/>
    <xdr:sp macro="" textlink="">
      <xdr:nvSpPr>
        <xdr:cNvPr id="17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467</xdr:row>
      <xdr:rowOff>0</xdr:rowOff>
    </xdr:from>
    <xdr:ext cx="152400" cy="371475"/>
    <xdr:sp macro="" textlink="">
      <xdr:nvSpPr>
        <xdr:cNvPr id="17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467</xdr:row>
      <xdr:rowOff>0</xdr:rowOff>
    </xdr:from>
    <xdr:ext cx="152400" cy="371475"/>
    <xdr:sp macro="" textlink="">
      <xdr:nvSpPr>
        <xdr:cNvPr id="17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467</xdr:row>
      <xdr:rowOff>0</xdr:rowOff>
    </xdr:from>
    <xdr:ext cx="152400" cy="371475"/>
    <xdr:sp macro="" textlink="">
      <xdr:nvSpPr>
        <xdr:cNvPr id="17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467</xdr:row>
      <xdr:rowOff>0</xdr:rowOff>
    </xdr:from>
    <xdr:ext cx="152400" cy="371475"/>
    <xdr:sp macro="" textlink="">
      <xdr:nvSpPr>
        <xdr:cNvPr id="17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467</xdr:row>
      <xdr:rowOff>0</xdr:rowOff>
    </xdr:from>
    <xdr:ext cx="152400" cy="371475"/>
    <xdr:sp macro="" textlink="">
      <xdr:nvSpPr>
        <xdr:cNvPr id="17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467</xdr:row>
      <xdr:rowOff>0</xdr:rowOff>
    </xdr:from>
    <xdr:ext cx="152400" cy="371475"/>
    <xdr:sp macro="" textlink="">
      <xdr:nvSpPr>
        <xdr:cNvPr id="17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467</xdr:row>
      <xdr:rowOff>0</xdr:rowOff>
    </xdr:from>
    <xdr:ext cx="152400" cy="371475"/>
    <xdr:sp macro="" textlink="">
      <xdr:nvSpPr>
        <xdr:cNvPr id="17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468</xdr:row>
      <xdr:rowOff>0</xdr:rowOff>
    </xdr:from>
    <xdr:ext cx="152400" cy="371475"/>
    <xdr:sp macro="" textlink="">
      <xdr:nvSpPr>
        <xdr:cNvPr id="17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468</xdr:row>
      <xdr:rowOff>0</xdr:rowOff>
    </xdr:from>
    <xdr:ext cx="152400" cy="371475"/>
    <xdr:sp macro="" textlink="">
      <xdr:nvSpPr>
        <xdr:cNvPr id="17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468</xdr:row>
      <xdr:rowOff>0</xdr:rowOff>
    </xdr:from>
    <xdr:ext cx="152400" cy="371475"/>
    <xdr:sp macro="" textlink="">
      <xdr:nvSpPr>
        <xdr:cNvPr id="17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468</xdr:row>
      <xdr:rowOff>0</xdr:rowOff>
    </xdr:from>
    <xdr:ext cx="152400" cy="371475"/>
    <xdr:sp macro="" textlink="">
      <xdr:nvSpPr>
        <xdr:cNvPr id="17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468</xdr:row>
      <xdr:rowOff>0</xdr:rowOff>
    </xdr:from>
    <xdr:ext cx="152400" cy="371475"/>
    <xdr:sp macro="" textlink="">
      <xdr:nvSpPr>
        <xdr:cNvPr id="17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468</xdr:row>
      <xdr:rowOff>0</xdr:rowOff>
    </xdr:from>
    <xdr:ext cx="152400" cy="371475"/>
    <xdr:sp macro="" textlink="">
      <xdr:nvSpPr>
        <xdr:cNvPr id="17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468</xdr:row>
      <xdr:rowOff>0</xdr:rowOff>
    </xdr:from>
    <xdr:ext cx="152400" cy="371475"/>
    <xdr:sp macro="" textlink="">
      <xdr:nvSpPr>
        <xdr:cNvPr id="17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468</xdr:row>
      <xdr:rowOff>0</xdr:rowOff>
    </xdr:from>
    <xdr:ext cx="152400" cy="371475"/>
    <xdr:sp macro="" textlink="">
      <xdr:nvSpPr>
        <xdr:cNvPr id="17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468</xdr:row>
      <xdr:rowOff>0</xdr:rowOff>
    </xdr:from>
    <xdr:ext cx="152400" cy="371475"/>
    <xdr:sp macro="" textlink="">
      <xdr:nvSpPr>
        <xdr:cNvPr id="17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468</xdr:row>
      <xdr:rowOff>0</xdr:rowOff>
    </xdr:from>
    <xdr:ext cx="152400" cy="371475"/>
    <xdr:sp macro="" textlink="">
      <xdr:nvSpPr>
        <xdr:cNvPr id="17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468</xdr:row>
      <xdr:rowOff>0</xdr:rowOff>
    </xdr:from>
    <xdr:ext cx="152400" cy="371475"/>
    <xdr:sp macro="" textlink="">
      <xdr:nvSpPr>
        <xdr:cNvPr id="17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7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7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7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7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7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7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7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7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7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7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7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7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7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7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7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7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7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7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17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17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17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17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17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17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5</xdr:row>
      <xdr:rowOff>0</xdr:rowOff>
    </xdr:from>
    <xdr:ext cx="152400" cy="371475"/>
    <xdr:sp macro="" textlink="">
      <xdr:nvSpPr>
        <xdr:cNvPr id="17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5</xdr:row>
      <xdr:rowOff>0</xdr:rowOff>
    </xdr:from>
    <xdr:ext cx="152400" cy="371475"/>
    <xdr:sp macro="" textlink="">
      <xdr:nvSpPr>
        <xdr:cNvPr id="17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5</xdr:row>
      <xdr:rowOff>0</xdr:rowOff>
    </xdr:from>
    <xdr:ext cx="152400" cy="371475"/>
    <xdr:sp macro="" textlink="">
      <xdr:nvSpPr>
        <xdr:cNvPr id="17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5</xdr:row>
      <xdr:rowOff>0</xdr:rowOff>
    </xdr:from>
    <xdr:ext cx="152400" cy="371475"/>
    <xdr:sp macro="" textlink="">
      <xdr:nvSpPr>
        <xdr:cNvPr id="17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5</xdr:row>
      <xdr:rowOff>0</xdr:rowOff>
    </xdr:from>
    <xdr:ext cx="152400" cy="371475"/>
    <xdr:sp macro="" textlink="">
      <xdr:nvSpPr>
        <xdr:cNvPr id="17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5</xdr:row>
      <xdr:rowOff>0</xdr:rowOff>
    </xdr:from>
    <xdr:ext cx="152400" cy="371475"/>
    <xdr:sp macro="" textlink="">
      <xdr:nvSpPr>
        <xdr:cNvPr id="17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6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405</xdr:row>
      <xdr:rowOff>0</xdr:rowOff>
    </xdr:from>
    <xdr:ext cx="428625" cy="381000"/>
    <xdr:sp macro="" textlink="">
      <xdr:nvSpPr>
        <xdr:cNvPr id="1791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FF06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405</xdr:row>
      <xdr:rowOff>0</xdr:rowOff>
    </xdr:from>
    <xdr:ext cx="428625" cy="381000"/>
    <xdr:sp macro="" textlink="">
      <xdr:nvSpPr>
        <xdr:cNvPr id="1792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0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405</xdr:row>
      <xdr:rowOff>0</xdr:rowOff>
    </xdr:from>
    <xdr:ext cx="152400" cy="371475"/>
    <xdr:sp macro="" textlink="">
      <xdr:nvSpPr>
        <xdr:cNvPr id="17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405</xdr:row>
      <xdr:rowOff>0</xdr:rowOff>
    </xdr:from>
    <xdr:ext cx="152400" cy="371475"/>
    <xdr:sp macro="" textlink="">
      <xdr:nvSpPr>
        <xdr:cNvPr id="17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405</xdr:row>
      <xdr:rowOff>0</xdr:rowOff>
    </xdr:from>
    <xdr:ext cx="152400" cy="371475"/>
    <xdr:sp macro="" textlink="">
      <xdr:nvSpPr>
        <xdr:cNvPr id="17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405</xdr:row>
      <xdr:rowOff>0</xdr:rowOff>
    </xdr:from>
    <xdr:ext cx="152400" cy="371475"/>
    <xdr:sp macro="" textlink="">
      <xdr:nvSpPr>
        <xdr:cNvPr id="17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405</xdr:row>
      <xdr:rowOff>0</xdr:rowOff>
    </xdr:from>
    <xdr:ext cx="428625" cy="381000"/>
    <xdr:sp macro="" textlink="">
      <xdr:nvSpPr>
        <xdr:cNvPr id="179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5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405</xdr:row>
      <xdr:rowOff>0</xdr:rowOff>
    </xdr:from>
    <xdr:ext cx="428625" cy="381000"/>
    <xdr:sp macro="" textlink="">
      <xdr:nvSpPr>
        <xdr:cNvPr id="1798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6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405</xdr:row>
      <xdr:rowOff>0</xdr:rowOff>
    </xdr:from>
    <xdr:ext cx="152400" cy="371475"/>
    <xdr:sp macro="" textlink="">
      <xdr:nvSpPr>
        <xdr:cNvPr id="17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405</xdr:row>
      <xdr:rowOff>0</xdr:rowOff>
    </xdr:from>
    <xdr:ext cx="152400" cy="371475"/>
    <xdr:sp macro="" textlink="">
      <xdr:nvSpPr>
        <xdr:cNvPr id="18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405</xdr:row>
      <xdr:rowOff>0</xdr:rowOff>
    </xdr:from>
    <xdr:ext cx="152400" cy="371475"/>
    <xdr:sp macro="" textlink="">
      <xdr:nvSpPr>
        <xdr:cNvPr id="18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405</xdr:row>
      <xdr:rowOff>0</xdr:rowOff>
    </xdr:from>
    <xdr:ext cx="152400" cy="371475"/>
    <xdr:sp macro="" textlink="">
      <xdr:nvSpPr>
        <xdr:cNvPr id="18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407</xdr:row>
      <xdr:rowOff>0</xdr:rowOff>
    </xdr:from>
    <xdr:ext cx="428625" cy="381000"/>
    <xdr:sp macro="" textlink="">
      <xdr:nvSpPr>
        <xdr:cNvPr id="1803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B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407</xdr:row>
      <xdr:rowOff>0</xdr:rowOff>
    </xdr:from>
    <xdr:ext cx="428625" cy="381000"/>
    <xdr:sp macro="" textlink="">
      <xdr:nvSpPr>
        <xdr:cNvPr id="1804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0C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407</xdr:row>
      <xdr:rowOff>0</xdr:rowOff>
    </xdr:from>
    <xdr:ext cx="152400" cy="371475"/>
    <xdr:sp macro="" textlink="">
      <xdr:nvSpPr>
        <xdr:cNvPr id="18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407</xdr:row>
      <xdr:rowOff>0</xdr:rowOff>
    </xdr:from>
    <xdr:ext cx="152400" cy="371475"/>
    <xdr:sp macro="" textlink="">
      <xdr:nvSpPr>
        <xdr:cNvPr id="18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407</xdr:row>
      <xdr:rowOff>0</xdr:rowOff>
    </xdr:from>
    <xdr:ext cx="152400" cy="371475"/>
    <xdr:sp macro="" textlink="">
      <xdr:nvSpPr>
        <xdr:cNvPr id="18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407</xdr:row>
      <xdr:rowOff>0</xdr:rowOff>
    </xdr:from>
    <xdr:ext cx="152400" cy="371475"/>
    <xdr:sp macro="" textlink="">
      <xdr:nvSpPr>
        <xdr:cNvPr id="18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407</xdr:row>
      <xdr:rowOff>0</xdr:rowOff>
    </xdr:from>
    <xdr:ext cx="428625" cy="381000"/>
    <xdr:sp macro="" textlink="">
      <xdr:nvSpPr>
        <xdr:cNvPr id="1809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1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407</xdr:row>
      <xdr:rowOff>0</xdr:rowOff>
    </xdr:from>
    <xdr:ext cx="428625" cy="381000"/>
    <xdr:sp macro="" textlink="">
      <xdr:nvSpPr>
        <xdr:cNvPr id="1810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2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407</xdr:row>
      <xdr:rowOff>0</xdr:rowOff>
    </xdr:from>
    <xdr:ext cx="152400" cy="371475"/>
    <xdr:sp macro="" textlink="">
      <xdr:nvSpPr>
        <xdr:cNvPr id="18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407</xdr:row>
      <xdr:rowOff>0</xdr:rowOff>
    </xdr:from>
    <xdr:ext cx="152400" cy="371475"/>
    <xdr:sp macro="" textlink="">
      <xdr:nvSpPr>
        <xdr:cNvPr id="18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407</xdr:row>
      <xdr:rowOff>0</xdr:rowOff>
    </xdr:from>
    <xdr:ext cx="152400" cy="371475"/>
    <xdr:sp macro="" textlink="">
      <xdr:nvSpPr>
        <xdr:cNvPr id="18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407</xdr:row>
      <xdr:rowOff>0</xdr:rowOff>
    </xdr:from>
    <xdr:ext cx="152400" cy="371475"/>
    <xdr:sp macro="" textlink="">
      <xdr:nvSpPr>
        <xdr:cNvPr id="18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406</xdr:row>
      <xdr:rowOff>0</xdr:rowOff>
    </xdr:from>
    <xdr:ext cx="428625" cy="381000"/>
    <xdr:sp macro="" textlink="">
      <xdr:nvSpPr>
        <xdr:cNvPr id="1815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7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406</xdr:row>
      <xdr:rowOff>0</xdr:rowOff>
    </xdr:from>
    <xdr:ext cx="428625" cy="381000"/>
    <xdr:sp macro="" textlink="">
      <xdr:nvSpPr>
        <xdr:cNvPr id="1816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8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406</xdr:row>
      <xdr:rowOff>0</xdr:rowOff>
    </xdr:from>
    <xdr:ext cx="152400" cy="371475"/>
    <xdr:sp macro="" textlink="">
      <xdr:nvSpPr>
        <xdr:cNvPr id="18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406</xdr:row>
      <xdr:rowOff>0</xdr:rowOff>
    </xdr:from>
    <xdr:ext cx="152400" cy="371475"/>
    <xdr:sp macro="" textlink="">
      <xdr:nvSpPr>
        <xdr:cNvPr id="18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406</xdr:row>
      <xdr:rowOff>0</xdr:rowOff>
    </xdr:from>
    <xdr:ext cx="152400" cy="371475"/>
    <xdr:sp macro="" textlink="">
      <xdr:nvSpPr>
        <xdr:cNvPr id="18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406</xdr:row>
      <xdr:rowOff>0</xdr:rowOff>
    </xdr:from>
    <xdr:ext cx="152400" cy="371475"/>
    <xdr:sp macro="" textlink="">
      <xdr:nvSpPr>
        <xdr:cNvPr id="18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406</xdr:row>
      <xdr:rowOff>0</xdr:rowOff>
    </xdr:from>
    <xdr:ext cx="428625" cy="381000"/>
    <xdr:sp macro="" textlink="">
      <xdr:nvSpPr>
        <xdr:cNvPr id="1821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D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406</xdr:row>
      <xdr:rowOff>0</xdr:rowOff>
    </xdr:from>
    <xdr:ext cx="428625" cy="381000"/>
    <xdr:sp macro="" textlink="">
      <xdr:nvSpPr>
        <xdr:cNvPr id="1822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1E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406</xdr:row>
      <xdr:rowOff>0</xdr:rowOff>
    </xdr:from>
    <xdr:ext cx="152400" cy="371475"/>
    <xdr:sp macro="" textlink="">
      <xdr:nvSpPr>
        <xdr:cNvPr id="18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406</xdr:row>
      <xdr:rowOff>0</xdr:rowOff>
    </xdr:from>
    <xdr:ext cx="152400" cy="371475"/>
    <xdr:sp macro="" textlink="">
      <xdr:nvSpPr>
        <xdr:cNvPr id="18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406</xdr:row>
      <xdr:rowOff>0</xdr:rowOff>
    </xdr:from>
    <xdr:ext cx="152400" cy="371475"/>
    <xdr:sp macro="" textlink="">
      <xdr:nvSpPr>
        <xdr:cNvPr id="18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406</xdr:row>
      <xdr:rowOff>0</xdr:rowOff>
    </xdr:from>
    <xdr:ext cx="152400" cy="371475"/>
    <xdr:sp macro="" textlink="">
      <xdr:nvSpPr>
        <xdr:cNvPr id="18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</xdr:row>
      <xdr:rowOff>0</xdr:rowOff>
    </xdr:from>
    <xdr:ext cx="428625" cy="381000"/>
    <xdr:sp macro="" textlink="">
      <xdr:nvSpPr>
        <xdr:cNvPr id="1827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</xdr:row>
      <xdr:rowOff>0</xdr:rowOff>
    </xdr:from>
    <xdr:ext cx="428625" cy="381000"/>
    <xdr:sp macro="" textlink="">
      <xdr:nvSpPr>
        <xdr:cNvPr id="1828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</xdr:row>
      <xdr:rowOff>0</xdr:rowOff>
    </xdr:from>
    <xdr:ext cx="152400" cy="371475"/>
    <xdr:sp macro="" textlink="">
      <xdr:nvSpPr>
        <xdr:cNvPr id="18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</xdr:row>
      <xdr:rowOff>0</xdr:rowOff>
    </xdr:from>
    <xdr:ext cx="152400" cy="371475"/>
    <xdr:sp macro="" textlink="">
      <xdr:nvSpPr>
        <xdr:cNvPr id="18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</xdr:row>
      <xdr:rowOff>0</xdr:rowOff>
    </xdr:from>
    <xdr:ext cx="152400" cy="371475"/>
    <xdr:sp macro="" textlink="">
      <xdr:nvSpPr>
        <xdr:cNvPr id="18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</xdr:row>
      <xdr:rowOff>0</xdr:rowOff>
    </xdr:from>
    <xdr:ext cx="152400" cy="371475"/>
    <xdr:sp macro="" textlink="">
      <xdr:nvSpPr>
        <xdr:cNvPr id="18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</xdr:row>
      <xdr:rowOff>0</xdr:rowOff>
    </xdr:from>
    <xdr:ext cx="428625" cy="381000"/>
    <xdr:sp macro="" textlink="">
      <xdr:nvSpPr>
        <xdr:cNvPr id="1833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</xdr:row>
      <xdr:rowOff>0</xdr:rowOff>
    </xdr:from>
    <xdr:ext cx="428625" cy="381000"/>
    <xdr:sp macro="" textlink="">
      <xdr:nvSpPr>
        <xdr:cNvPr id="1834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</xdr:row>
      <xdr:rowOff>0</xdr:rowOff>
    </xdr:from>
    <xdr:ext cx="152400" cy="371475"/>
    <xdr:sp macro="" textlink="">
      <xdr:nvSpPr>
        <xdr:cNvPr id="18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</xdr:row>
      <xdr:rowOff>0</xdr:rowOff>
    </xdr:from>
    <xdr:ext cx="152400" cy="371475"/>
    <xdr:sp macro="" textlink="">
      <xdr:nvSpPr>
        <xdr:cNvPr id="18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</xdr:row>
      <xdr:rowOff>0</xdr:rowOff>
    </xdr:from>
    <xdr:ext cx="152400" cy="371475"/>
    <xdr:sp macro="" textlink="">
      <xdr:nvSpPr>
        <xdr:cNvPr id="18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</xdr:row>
      <xdr:rowOff>0</xdr:rowOff>
    </xdr:from>
    <xdr:ext cx="152400" cy="371475"/>
    <xdr:sp macro="" textlink="">
      <xdr:nvSpPr>
        <xdr:cNvPr id="18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412</xdr:row>
      <xdr:rowOff>0</xdr:rowOff>
    </xdr:from>
    <xdr:ext cx="428625" cy="381000"/>
    <xdr:sp macro="" textlink="">
      <xdr:nvSpPr>
        <xdr:cNvPr id="1839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412</xdr:row>
      <xdr:rowOff>0</xdr:rowOff>
    </xdr:from>
    <xdr:ext cx="428625" cy="381000"/>
    <xdr:sp macro="" textlink="">
      <xdr:nvSpPr>
        <xdr:cNvPr id="1840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412</xdr:row>
      <xdr:rowOff>0</xdr:rowOff>
    </xdr:from>
    <xdr:ext cx="152400" cy="371475"/>
    <xdr:sp macro="" textlink="">
      <xdr:nvSpPr>
        <xdr:cNvPr id="18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412</xdr:row>
      <xdr:rowOff>0</xdr:rowOff>
    </xdr:from>
    <xdr:ext cx="152400" cy="371475"/>
    <xdr:sp macro="" textlink="">
      <xdr:nvSpPr>
        <xdr:cNvPr id="18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412</xdr:row>
      <xdr:rowOff>0</xdr:rowOff>
    </xdr:from>
    <xdr:ext cx="152400" cy="371475"/>
    <xdr:sp macro="" textlink="">
      <xdr:nvSpPr>
        <xdr:cNvPr id="18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412</xdr:row>
      <xdr:rowOff>0</xdr:rowOff>
    </xdr:from>
    <xdr:ext cx="152400" cy="371475"/>
    <xdr:sp macro="" textlink="">
      <xdr:nvSpPr>
        <xdr:cNvPr id="18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190500</xdr:colOff>
      <xdr:row>412</xdr:row>
      <xdr:rowOff>0</xdr:rowOff>
    </xdr:from>
    <xdr:ext cx="428625" cy="381000"/>
    <xdr:sp macro="" textlink="">
      <xdr:nvSpPr>
        <xdr:cNvPr id="1845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5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412</xdr:row>
      <xdr:rowOff>0</xdr:rowOff>
    </xdr:from>
    <xdr:ext cx="428625" cy="381000"/>
    <xdr:sp macro="" textlink="">
      <xdr:nvSpPr>
        <xdr:cNvPr id="1846" name="Shape 3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6070000}"/>
            </a:ext>
          </a:extLst>
        </xdr:cNvPr>
        <xdr:cNvSpPr/>
      </xdr:nvSpPr>
      <xdr:spPr>
        <a:xfrm>
          <a:off x="5136450" y="3594263"/>
          <a:ext cx="4191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1476375</xdr:colOff>
      <xdr:row>412</xdr:row>
      <xdr:rowOff>0</xdr:rowOff>
    </xdr:from>
    <xdr:ext cx="152400" cy="371475"/>
    <xdr:sp macro="" textlink="">
      <xdr:nvSpPr>
        <xdr:cNvPr id="18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412</xdr:row>
      <xdr:rowOff>0</xdr:rowOff>
    </xdr:from>
    <xdr:ext cx="152400" cy="371475"/>
    <xdr:sp macro="" textlink="">
      <xdr:nvSpPr>
        <xdr:cNvPr id="18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412</xdr:row>
      <xdr:rowOff>0</xdr:rowOff>
    </xdr:from>
    <xdr:ext cx="152400" cy="371475"/>
    <xdr:sp macro="" textlink="">
      <xdr:nvSpPr>
        <xdr:cNvPr id="18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412</xdr:row>
      <xdr:rowOff>0</xdr:rowOff>
    </xdr:from>
    <xdr:ext cx="152400" cy="371475"/>
    <xdr:sp macro="" textlink="">
      <xdr:nvSpPr>
        <xdr:cNvPr id="18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5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B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5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C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5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D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5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E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5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3F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5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0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5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1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5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2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5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3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6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4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6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5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6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6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6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7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6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8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6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9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6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A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6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B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6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C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6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D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7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E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7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4F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7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0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7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1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7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2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7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7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7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5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7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6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7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7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8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8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8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9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8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A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8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B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84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C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85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D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86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E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190500</xdr:colOff>
      <xdr:row>85</xdr:row>
      <xdr:rowOff>0</xdr:rowOff>
    </xdr:from>
    <xdr:ext cx="428625" cy="428625"/>
    <xdr:sp macro="" textlink="">
      <xdr:nvSpPr>
        <xdr:cNvPr id="1887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5F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88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0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89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1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90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2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819150</xdr:colOff>
      <xdr:row>85</xdr:row>
      <xdr:rowOff>0</xdr:rowOff>
    </xdr:from>
    <xdr:ext cx="428625" cy="428625"/>
    <xdr:sp macro="" textlink="">
      <xdr:nvSpPr>
        <xdr:cNvPr id="1891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3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0</xdr:colOff>
      <xdr:row>85</xdr:row>
      <xdr:rowOff>0</xdr:rowOff>
    </xdr:from>
    <xdr:ext cx="428625" cy="428625"/>
    <xdr:sp macro="" textlink="">
      <xdr:nvSpPr>
        <xdr:cNvPr id="1892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4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504825</xdr:colOff>
      <xdr:row>85</xdr:row>
      <xdr:rowOff>0</xdr:rowOff>
    </xdr:from>
    <xdr:ext cx="428625" cy="428625"/>
    <xdr:sp macro="" textlink="">
      <xdr:nvSpPr>
        <xdr:cNvPr id="1893" name="Shape 14" descr="https://secure-ams.adnxs.com/it?e=wqT_3QKIBvDECAMAAAMA1gAFAQigvdLHBRDis5jOq936_l4YsoSc6MDPz5scIAEqLQk-sUXk0DHmPxGVm6iluRXlPxkAAABA4folQCEZJH1aRb_sPyk1uoPYmULuPzCrx3c4mAJAjhNIAlDPmJcfWLnbE2AAaKLtFXj16gOAAQGKAQNVU0SSAQNFVVKYAaABoAHYBKgBAbABALgBAcABBcgBAtABANgBAOABAPABAIoCdXVmKCdhJywgMzAzNDAyLCAxNDkyNDI2NDAwKTsBHDByJywgNjUzOTE2OTUsQh4ALGMnLCAxNjQ0ODMyN0YeAChnJywgMzkzNjE3MjYdAPC3kgLlASFvemJJYmdqSDl1c0hFTS1ZbHg4WUFDQzUyeE13QWpnQVFBQklqaE5RcThkM1dBQmc0Z0ZvQUhBV2VKb21nQUU0aUFId0pKQUJBWmdCQWFBQkNxZ0JBN0FCQUxrQnY2NFdfYXBDN2pfQkFiLXVGdjJxUXU0X3lRRVpiZFdwV1JMd1A5a0JBQUFBQUFBQThEX2dBUUQxQVFBQUFBQ1lBb3FFMEpJRm9BSUF0UUlBQUFBQXZRSQUt2HdBSTR5QUx3Sk9BQ0FPZ0NBUGdDQUlBREFaQURBSmdEQWFnRHhfYnJCdy4umgIxIWtnbTJ5UWoy6ABAdWRzVElBQW9pb1RRa2dVeEEZAfDNLrICIDFDRjAzQzgyM0JFQjZBNTMzMDgxMzVFNDNBREM2QkEx2AIB4ALAlh_qAgtvdXRsb29rLmNvbYADAIgDAZADAJgDF6ADAaoDAMADrALIAwDYA8icOuADAOgDAPgDAoAEAJIEBi91dC92MpgEAKIEDjEwOS4xMzMuMjEwLjI3qAT_Y7IEDggAEAEYoAEg2AQoADAAuAQAwATx7hHIBADSBAoxMC4yLjg0Ljgy2gQCCAHgBADwBM-Ylx-IBQGYBQCgBf___________wE.&amp;s=af57d02c8d50a18cb264eae4f6a97d871095ea91&amp;referrer=outlook.com">
          <a:extLst>
            <a:ext uri="{FF2B5EF4-FFF2-40B4-BE49-F238E27FC236}">
              <a16:creationId xmlns:a16="http://schemas.microsoft.com/office/drawing/2014/main" id="{00000000-0008-0000-0100-000065070000}"/>
            </a:ext>
          </a:extLst>
        </xdr:cNvPr>
        <xdr:cNvSpPr/>
      </xdr:nvSpPr>
      <xdr:spPr>
        <a:xfrm>
          <a:off x="5136450" y="3570450"/>
          <a:ext cx="41910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221</xdr:row>
      <xdr:rowOff>0</xdr:rowOff>
    </xdr:from>
    <xdr:ext cx="152400" cy="371475"/>
    <xdr:sp macro="" textlink="">
      <xdr:nvSpPr>
        <xdr:cNvPr id="18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221</xdr:row>
      <xdr:rowOff>0</xdr:rowOff>
    </xdr:from>
    <xdr:ext cx="152400" cy="371475"/>
    <xdr:sp macro="" textlink="">
      <xdr:nvSpPr>
        <xdr:cNvPr id="18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222</xdr:row>
      <xdr:rowOff>0</xdr:rowOff>
    </xdr:from>
    <xdr:ext cx="152400" cy="371475"/>
    <xdr:sp macro="" textlink="">
      <xdr:nvSpPr>
        <xdr:cNvPr id="18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222</xdr:row>
      <xdr:rowOff>0</xdr:rowOff>
    </xdr:from>
    <xdr:ext cx="152400" cy="371475"/>
    <xdr:sp macro="" textlink="">
      <xdr:nvSpPr>
        <xdr:cNvPr id="18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219</xdr:row>
      <xdr:rowOff>0</xdr:rowOff>
    </xdr:from>
    <xdr:ext cx="152400" cy="371475"/>
    <xdr:sp macro="" textlink="">
      <xdr:nvSpPr>
        <xdr:cNvPr id="18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8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9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9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9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9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73</xdr:row>
      <xdr:rowOff>0</xdr:rowOff>
    </xdr:from>
    <xdr:ext cx="152400" cy="371475"/>
    <xdr:sp macro="" textlink="">
      <xdr:nvSpPr>
        <xdr:cNvPr id="19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73</xdr:row>
      <xdr:rowOff>0</xdr:rowOff>
    </xdr:from>
    <xdr:ext cx="152400" cy="371475"/>
    <xdr:sp macro="" textlink="">
      <xdr:nvSpPr>
        <xdr:cNvPr id="19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73</xdr:row>
      <xdr:rowOff>0</xdr:rowOff>
    </xdr:from>
    <xdr:ext cx="152400" cy="371475"/>
    <xdr:sp macro="" textlink="">
      <xdr:nvSpPr>
        <xdr:cNvPr id="19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73</xdr:row>
      <xdr:rowOff>0</xdr:rowOff>
    </xdr:from>
    <xdr:ext cx="152400" cy="371475"/>
    <xdr:sp macro="" textlink="">
      <xdr:nvSpPr>
        <xdr:cNvPr id="19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73</xdr:row>
      <xdr:rowOff>0</xdr:rowOff>
    </xdr:from>
    <xdr:ext cx="152400" cy="371475"/>
    <xdr:sp macro="" textlink="">
      <xdr:nvSpPr>
        <xdr:cNvPr id="19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73</xdr:row>
      <xdr:rowOff>0</xdr:rowOff>
    </xdr:from>
    <xdr:ext cx="152400" cy="371475"/>
    <xdr:sp macro="" textlink="">
      <xdr:nvSpPr>
        <xdr:cNvPr id="19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318</xdr:row>
      <xdr:rowOff>0</xdr:rowOff>
    </xdr:from>
    <xdr:ext cx="152400" cy="371475"/>
    <xdr:sp macro="" textlink="">
      <xdr:nvSpPr>
        <xdr:cNvPr id="19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318</xdr:row>
      <xdr:rowOff>0</xdr:rowOff>
    </xdr:from>
    <xdr:ext cx="152400" cy="371475"/>
    <xdr:sp macro="" textlink="">
      <xdr:nvSpPr>
        <xdr:cNvPr id="19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318</xdr:row>
      <xdr:rowOff>0</xdr:rowOff>
    </xdr:from>
    <xdr:ext cx="152400" cy="371475"/>
    <xdr:sp macro="" textlink="">
      <xdr:nvSpPr>
        <xdr:cNvPr id="19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318</xdr:row>
      <xdr:rowOff>0</xdr:rowOff>
    </xdr:from>
    <xdr:ext cx="152400" cy="371475"/>
    <xdr:sp macro="" textlink="">
      <xdr:nvSpPr>
        <xdr:cNvPr id="19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318</xdr:row>
      <xdr:rowOff>0</xdr:rowOff>
    </xdr:from>
    <xdr:ext cx="152400" cy="371475"/>
    <xdr:sp macro="" textlink="">
      <xdr:nvSpPr>
        <xdr:cNvPr id="19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318</xdr:row>
      <xdr:rowOff>0</xdr:rowOff>
    </xdr:from>
    <xdr:ext cx="152400" cy="371475"/>
    <xdr:sp macro="" textlink="">
      <xdr:nvSpPr>
        <xdr:cNvPr id="19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318</xdr:row>
      <xdr:rowOff>0</xdr:rowOff>
    </xdr:from>
    <xdr:ext cx="152400" cy="371475"/>
    <xdr:sp macro="" textlink="">
      <xdr:nvSpPr>
        <xdr:cNvPr id="19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318</xdr:row>
      <xdr:rowOff>0</xdr:rowOff>
    </xdr:from>
    <xdr:ext cx="152400" cy="371475"/>
    <xdr:sp macro="" textlink="">
      <xdr:nvSpPr>
        <xdr:cNvPr id="19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318</xdr:row>
      <xdr:rowOff>0</xdr:rowOff>
    </xdr:from>
    <xdr:ext cx="152400" cy="371475"/>
    <xdr:sp macro="" textlink="">
      <xdr:nvSpPr>
        <xdr:cNvPr id="19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318</xdr:row>
      <xdr:rowOff>0</xdr:rowOff>
    </xdr:from>
    <xdr:ext cx="152400" cy="371475"/>
    <xdr:sp macro="" textlink="">
      <xdr:nvSpPr>
        <xdr:cNvPr id="19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318</xdr:row>
      <xdr:rowOff>0</xdr:rowOff>
    </xdr:from>
    <xdr:ext cx="152400" cy="371475"/>
    <xdr:sp macro="" textlink="">
      <xdr:nvSpPr>
        <xdr:cNvPr id="19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361</xdr:row>
      <xdr:rowOff>0</xdr:rowOff>
    </xdr:from>
    <xdr:ext cx="152400" cy="371475"/>
    <xdr:sp macro="" textlink="">
      <xdr:nvSpPr>
        <xdr:cNvPr id="19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361</xdr:row>
      <xdr:rowOff>0</xdr:rowOff>
    </xdr:from>
    <xdr:ext cx="152400" cy="371475"/>
    <xdr:sp macro="" textlink="">
      <xdr:nvSpPr>
        <xdr:cNvPr id="19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361</xdr:row>
      <xdr:rowOff>0</xdr:rowOff>
    </xdr:from>
    <xdr:ext cx="152400" cy="371475"/>
    <xdr:sp macro="" textlink="">
      <xdr:nvSpPr>
        <xdr:cNvPr id="19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361</xdr:row>
      <xdr:rowOff>0</xdr:rowOff>
    </xdr:from>
    <xdr:ext cx="152400" cy="371475"/>
    <xdr:sp macro="" textlink="">
      <xdr:nvSpPr>
        <xdr:cNvPr id="19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361</xdr:row>
      <xdr:rowOff>0</xdr:rowOff>
    </xdr:from>
    <xdr:ext cx="152400" cy="371475"/>
    <xdr:sp macro="" textlink="">
      <xdr:nvSpPr>
        <xdr:cNvPr id="19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361</xdr:row>
      <xdr:rowOff>0</xdr:rowOff>
    </xdr:from>
    <xdr:ext cx="152400" cy="371475"/>
    <xdr:sp macro="" textlink="">
      <xdr:nvSpPr>
        <xdr:cNvPr id="19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361</xdr:row>
      <xdr:rowOff>0</xdr:rowOff>
    </xdr:from>
    <xdr:ext cx="152400" cy="371475"/>
    <xdr:sp macro="" textlink="">
      <xdr:nvSpPr>
        <xdr:cNvPr id="19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361</xdr:row>
      <xdr:rowOff>0</xdr:rowOff>
    </xdr:from>
    <xdr:ext cx="152400" cy="371475"/>
    <xdr:sp macro="" textlink="">
      <xdr:nvSpPr>
        <xdr:cNvPr id="19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361</xdr:row>
      <xdr:rowOff>0</xdr:rowOff>
    </xdr:from>
    <xdr:ext cx="152400" cy="371475"/>
    <xdr:sp macro="" textlink="">
      <xdr:nvSpPr>
        <xdr:cNvPr id="19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361</xdr:row>
      <xdr:rowOff>0</xdr:rowOff>
    </xdr:from>
    <xdr:ext cx="152400" cy="371475"/>
    <xdr:sp macro="" textlink="">
      <xdr:nvSpPr>
        <xdr:cNvPr id="19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361</xdr:row>
      <xdr:rowOff>0</xdr:rowOff>
    </xdr:from>
    <xdr:ext cx="152400" cy="371475"/>
    <xdr:sp macro="" textlink="">
      <xdr:nvSpPr>
        <xdr:cNvPr id="19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361</xdr:row>
      <xdr:rowOff>0</xdr:rowOff>
    </xdr:from>
    <xdr:ext cx="152400" cy="371475"/>
    <xdr:sp macro="" textlink="">
      <xdr:nvSpPr>
        <xdr:cNvPr id="19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361</xdr:row>
      <xdr:rowOff>0</xdr:rowOff>
    </xdr:from>
    <xdr:ext cx="152400" cy="371475"/>
    <xdr:sp macro="" textlink="">
      <xdr:nvSpPr>
        <xdr:cNvPr id="19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361</xdr:row>
      <xdr:rowOff>0</xdr:rowOff>
    </xdr:from>
    <xdr:ext cx="152400" cy="371475"/>
    <xdr:sp macro="" textlink="">
      <xdr:nvSpPr>
        <xdr:cNvPr id="19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361</xdr:row>
      <xdr:rowOff>0</xdr:rowOff>
    </xdr:from>
    <xdr:ext cx="152400" cy="371475"/>
    <xdr:sp macro="" textlink="">
      <xdr:nvSpPr>
        <xdr:cNvPr id="19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361</xdr:row>
      <xdr:rowOff>0</xdr:rowOff>
    </xdr:from>
    <xdr:ext cx="152400" cy="371475"/>
    <xdr:sp macro="" textlink="">
      <xdr:nvSpPr>
        <xdr:cNvPr id="19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361</xdr:row>
      <xdr:rowOff>0</xdr:rowOff>
    </xdr:from>
    <xdr:ext cx="152400" cy="371475"/>
    <xdr:sp macro="" textlink="">
      <xdr:nvSpPr>
        <xdr:cNvPr id="19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361</xdr:row>
      <xdr:rowOff>0</xdr:rowOff>
    </xdr:from>
    <xdr:ext cx="152400" cy="371475"/>
    <xdr:sp macro="" textlink="">
      <xdr:nvSpPr>
        <xdr:cNvPr id="19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361</xdr:row>
      <xdr:rowOff>0</xdr:rowOff>
    </xdr:from>
    <xdr:ext cx="152400" cy="371475"/>
    <xdr:sp macro="" textlink="">
      <xdr:nvSpPr>
        <xdr:cNvPr id="19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361</xdr:row>
      <xdr:rowOff>0</xdr:rowOff>
    </xdr:from>
    <xdr:ext cx="152400" cy="371475"/>
    <xdr:sp macro="" textlink="">
      <xdr:nvSpPr>
        <xdr:cNvPr id="19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361</xdr:row>
      <xdr:rowOff>0</xdr:rowOff>
    </xdr:from>
    <xdr:ext cx="152400" cy="371475"/>
    <xdr:sp macro="" textlink="">
      <xdr:nvSpPr>
        <xdr:cNvPr id="19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361</xdr:row>
      <xdr:rowOff>0</xdr:rowOff>
    </xdr:from>
    <xdr:ext cx="152400" cy="371475"/>
    <xdr:sp macro="" textlink="">
      <xdr:nvSpPr>
        <xdr:cNvPr id="19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361</xdr:row>
      <xdr:rowOff>0</xdr:rowOff>
    </xdr:from>
    <xdr:ext cx="152400" cy="371475"/>
    <xdr:sp macro="" textlink="">
      <xdr:nvSpPr>
        <xdr:cNvPr id="19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361</xdr:row>
      <xdr:rowOff>0</xdr:rowOff>
    </xdr:from>
    <xdr:ext cx="152400" cy="371475"/>
    <xdr:sp macro="" textlink="">
      <xdr:nvSpPr>
        <xdr:cNvPr id="19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504825</xdr:colOff>
      <xdr:row>141</xdr:row>
      <xdr:rowOff>0</xdr:rowOff>
    </xdr:from>
    <xdr:ext cx="428625" cy="390525"/>
    <xdr:sp macro="" textlink="">
      <xdr:nvSpPr>
        <xdr:cNvPr id="1970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2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819150</xdr:colOff>
      <xdr:row>141</xdr:row>
      <xdr:rowOff>0</xdr:rowOff>
    </xdr:from>
    <xdr:ext cx="428625" cy="390525"/>
    <xdr:sp macro="" textlink="">
      <xdr:nvSpPr>
        <xdr:cNvPr id="1971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3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1133475</xdr:colOff>
      <xdr:row>141</xdr:row>
      <xdr:rowOff>0</xdr:rowOff>
    </xdr:from>
    <xdr:ext cx="161925" cy="390525"/>
    <xdr:sp macro="" textlink="">
      <xdr:nvSpPr>
        <xdr:cNvPr id="1972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B407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13</xdr:col>
      <xdr:colOff>1447800</xdr:colOff>
      <xdr:row>141</xdr:row>
      <xdr:rowOff>0</xdr:rowOff>
    </xdr:from>
    <xdr:ext cx="161925" cy="390525"/>
    <xdr:sp macro="" textlink="">
      <xdr:nvSpPr>
        <xdr:cNvPr id="1973" name="Shape 9" descr="https://secure-ams.adnxs.com/it?e=wqT_3QLsBvBEbAMAAAMA1gAFAQjWu5LIBRDcjOT7vKShgQcY5o_ui7Hqy88RIAEqLQktW-uLhLbQPxETz9kCQuvOPxkAAABguB4YQCETDRIAKREk8IEwq8d3OJgCQMASSAJQx_WYH1i52xNgAGii7RV46OwDgAEBigEDVVNEkgEDRVVSmAGgAaAB2ASoAQGwAQC4AQHAAQXIAQLQAQDYAQDgAQDwAQCKApEBdWYoJ2EnLCAyNjAwMjMsIDE0OTM0NzQ3NzQpO3VmKCdyJywgNjU0MTk5NzUsQh4AEGMnLCAxBR8INDQsQh4AKGcnLCA0MDExNzkwRh0AIGknLCA1MDI0MDocAPQAAZIC8QEhTzBBOGR3ajQwZkVIRU1mMW1COFlBQ0M1MnhNd0FqZ0FRQUJJd0JKUXE4ZDNXQUJnaGdWb0FIQWVlS0pLZ0FHQ0FZZ0IwanlRQVFHWUFRR2dBUXFvQVFPd0FRQzVBYjhzWWxNVXJjNF93UUhTZWVPenJMYlFQOGtCTm9lRjVYcTk1RF9aQVNCQjhXUE1YZTBfNEFHQTFSNzFBYXhPREQtWUFvcUUwTm9Ob0FJQXRRSUFBQUFBdlFJQUFBQUF3QUlneUFLaVN0QUNJTmdDb2tyZ0FnRG9BZ0Q0QWdDQUF3R1FBd0NZQXdHb0FfalI4UWMumgIxIWVRdDUyUWo0LvQAPHVkc1RJQUFvaW9UUTJnMHgBaAEB8Fw4RDgusgIgMUNGMDNDODIzQkVCNkE1MzMwODEzNUU0M0FEQzZCQTHYAgHgAsCWH-oCC291dGxvb2suY29t8gIRCgZDUEdfSUQSBzQwMTE3OTDyAhEKBUNQX0lEEggx0RjyAg8KBUlPAScABimq8H6AAwCIAwGQAwCYAxegAwGqAwDAA6wCyAMA2APInDrgAwDoAwD4AwKABACSBAYvdXQvdjKYBACiBAs4Ny42NS4xODQuM6gEqVyyBA4IABABGKABINgEKAAwALgEAMAE8e4RyATK_oEB0gQLMTAuMi44NC4yMTnaBAIIAeAEAPAEQfREiAUBmAUAoAX___________8B&amp;s=494e839421e58012cd1b90b70d7cf747ebef49ef&amp;referrer=outlook.com">
          <a:extLst>
            <a:ext uri="{FF2B5EF4-FFF2-40B4-BE49-F238E27FC236}">
              <a16:creationId xmlns:a16="http://schemas.microsoft.com/office/drawing/2014/main" id="{00000000-0008-0000-0100-0000B5070000}"/>
            </a:ext>
          </a:extLst>
        </xdr:cNvPr>
        <xdr:cNvSpPr/>
      </xdr:nvSpPr>
      <xdr:spPr>
        <a:xfrm>
          <a:off x="5269800" y="3589500"/>
          <a:ext cx="1524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141</xdr:row>
      <xdr:rowOff>0</xdr:rowOff>
    </xdr:from>
    <xdr:ext cx="152400" cy="381000"/>
    <xdr:sp macro="" textlink="">
      <xdr:nvSpPr>
        <xdr:cNvPr id="1974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B607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-9525</xdr:colOff>
      <xdr:row>141</xdr:row>
      <xdr:rowOff>0</xdr:rowOff>
    </xdr:from>
    <xdr:ext cx="152400" cy="381000"/>
    <xdr:sp macro="" textlink="">
      <xdr:nvSpPr>
        <xdr:cNvPr id="1975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B707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141</xdr:row>
      <xdr:rowOff>0</xdr:rowOff>
    </xdr:from>
    <xdr:ext cx="152400" cy="381000"/>
    <xdr:sp macro="" textlink="">
      <xdr:nvSpPr>
        <xdr:cNvPr id="1976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B807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141</xdr:row>
      <xdr:rowOff>0</xdr:rowOff>
    </xdr:from>
    <xdr:ext cx="152400" cy="381000"/>
    <xdr:sp macro="" textlink="">
      <xdr:nvSpPr>
        <xdr:cNvPr id="1977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B907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141</xdr:row>
      <xdr:rowOff>0</xdr:rowOff>
    </xdr:from>
    <xdr:ext cx="428625" cy="390525"/>
    <xdr:sp macro="" textlink="">
      <xdr:nvSpPr>
        <xdr:cNvPr id="1978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A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141</xdr:row>
      <xdr:rowOff>0</xdr:rowOff>
    </xdr:from>
    <xdr:ext cx="428625" cy="390525"/>
    <xdr:sp macro="" textlink="">
      <xdr:nvSpPr>
        <xdr:cNvPr id="1979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B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141</xdr:row>
      <xdr:rowOff>0</xdr:rowOff>
    </xdr:from>
    <xdr:ext cx="428625" cy="390525"/>
    <xdr:sp macro="" textlink="">
      <xdr:nvSpPr>
        <xdr:cNvPr id="1980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C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-9525</xdr:colOff>
      <xdr:row>141</xdr:row>
      <xdr:rowOff>0</xdr:rowOff>
    </xdr:from>
    <xdr:ext cx="152400" cy="381000"/>
    <xdr:sp macro="" textlink="">
      <xdr:nvSpPr>
        <xdr:cNvPr id="1981" name="Shape 7" descr="https://secure-fra.adnxs.com/it?e=wqT_3QLGBajGAgAAAwDWAAUBCMXF98cFELag95vih6HGTBjmj-6LserLzxEgASotCQAACQIAEQkHCAAAGQEJEClcHkAhAQkBAQApAQUBAfCBMKvHdziYAkCYAkgCUM_IwRdYudsTYABoou0VeKjJBIABAYoBA1VTRJIBA0VVUpgBoAGgAdgEqAEBsAEAuAEBwAEEyAEC0AEA2AEA4AEA8AEAigI6dWYoJ2EnLCAzMzI4NjAsIDE0OTMwMzM2NjkpO3VmKCdyJywgNDkzMDg3NTEsIC4eAPBgkgLhASEyaWxiendpTmg2MEdFTV9Jd1JjWUFDQzUyeE13QkRnQVFBUkltQUpRcThkM1dBQmdoZ1ZvQUhCS2VBNkFBVTZJQVE2UUFRR1lBUUdnQVJLb0FRT3dBUUM1QVFBQRECCHdRRRELQEFBTWtCZU9VeXdXZXM1RF9aFSgcUEFfNEFFQTkNLDxtQUtLbXB5eURhQUNBTFVDBUEETDAJCNBNQUNBTWdDQU9BQ0FPZ0NBUGdDQUlBREFaQURBSmdEQWFnRGpZZXRCZy4umgIxIUNnbW90dzbkAEB1ZHNUSUFRb2lwcWNzZzB4QRkB8LQusgIgMUNGMDNDODIzQkVCNkE1MzMwODEzNUU0M0FEQzZCQTHYAgHgAsCWH-oCC291dGxvb2suY29tgAMAiAMBkAMAmAMXoAMBqgMAwAOsAsgDANgDyJw64AMA6AMA-AMCgAQAkgQGL3V0L3YymAQAogQLODcuNjUuMTg0LjOoBPEisgQOCAAQARigASDYBCgAMAC4BADABADIBADSBAwxMC4xMy43MS4yMTTaBAIIAeAEAPAEQU5EiAUBmAUAoAX___________8B&amp;s=11ca4b996571ba9fa8145d07563611ed99df56ec&amp;referrer=outlook.com">
          <a:extLst>
            <a:ext uri="{FF2B5EF4-FFF2-40B4-BE49-F238E27FC236}">
              <a16:creationId xmlns:a16="http://schemas.microsoft.com/office/drawing/2014/main" id="{00000000-0008-0000-0100-0000BD070000}"/>
            </a:ext>
          </a:extLst>
        </xdr:cNvPr>
        <xdr:cNvSpPr/>
      </xdr:nvSpPr>
      <xdr:spPr>
        <a:xfrm>
          <a:off x="5274563" y="3594263"/>
          <a:ext cx="1428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141</xdr:row>
      <xdr:rowOff>0</xdr:rowOff>
    </xdr:from>
    <xdr:ext cx="428625" cy="390525"/>
    <xdr:sp macro="" textlink="">
      <xdr:nvSpPr>
        <xdr:cNvPr id="1982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E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17</xdr:col>
      <xdr:colOff>666750</xdr:colOff>
      <xdr:row>141</xdr:row>
      <xdr:rowOff>0</xdr:rowOff>
    </xdr:from>
    <xdr:ext cx="428625" cy="390525"/>
    <xdr:sp macro="" textlink="">
      <xdr:nvSpPr>
        <xdr:cNvPr id="1983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BF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18</xdr:col>
      <xdr:colOff>28575</xdr:colOff>
      <xdr:row>141</xdr:row>
      <xdr:rowOff>0</xdr:rowOff>
    </xdr:from>
    <xdr:ext cx="428625" cy="390525"/>
    <xdr:sp macro="" textlink="">
      <xdr:nvSpPr>
        <xdr:cNvPr id="1984" name="Shape 8" descr="https://secure-ams.adnxs.com/it?e=wqT_3QLsPPRqDGweAAADANYABQEIh76SyAUQ7PSs-uPyoMAMGOaP7oux6svPESABKi0J61G4HoXr8T8R61G4HoXr8T8ZAAAAYLgeGEAh-yR32EQm-j8p-yR32EQm-j8wq8d3OJgCQLwJSGVQ-vbUH1i52xNgAGii7RV41zeAAQGKAQNVU0SSAQNFVVKYAaABoAHYBKgBAbABALgBAcABBcgBAtABANgBAOABAPABALICIDFDRjAzQzgyM0JFQjZBNTMzMDgxMzVFNDNBREM2QkExugKDBmh0dHBzOi8vZ29vZ2xlYWRzLmcuZG91YmxlY2xpY2submV0L2RibS9jbGs_c2E9TCZhaT1DQXZUZ0JaOEVXZUNuRTl5UzNnT1NfNTNvRHZ1Ym1mUkl0YkRTeHZJRS00cjBfUWdRQVNEbWw5WWxZTG1ZMTREMEFhQUJfZFhhbUFQSUFRbXBBdi1LZUJXaVI3SS1xQU1CeUFNQ3FnU0ZBVV9RYjYybGQ5ZTFsb1VSWDhhSHJoaWhjTl8xYlZubnJCTGxrZm9xVi1MNEU1WUpXeU96a291M01OZlZGQ1hhcjhWcXp6Ym5XdFN5cHlrWkVUVDJrSWpXcGFfMENJbE9oRG1tUTZUWTZja2NrR2dsZmtrQjRPZU1iVGV2WkpyNkNxTWFVTDQzMG5idHptVmQ2ZVNZVlpCbkVLX3Y4TXJ0WGtPdkRXUGdmMVg2QVg5U2JZdmdCQU9nQmt5QUItdXBwV2VvQjZhLUc5Z0hBTklJQlFpQVFCQUI4Z2dOWW1sa1pHVnlMVFUwTlRVM05NZ1RtX1NJQXRBVEFOZ1RBdyZudW09MSZwcj1hcHBuZXh1c3dpbnByaWNlbWFjcm8mc2lnPUFPRDY0XzM4UjBfMTVfNG9lRTlXME1lYlpJVUJDa3ZnUXcmY2xpZW50PWNhLXB1Yi0zMDc2ODkwMDEyNzQxNDY3JmRibV9jPUFLQW1mLUFjQmtrSi1FTE1ZVEZPVm1mVFFSWUxvaW5qYVp6OFN6ZWRCd3I2MGE3LWxWUkVCZUxBSG8xWDF0OWRKYkJCQTJSOGk3ZTYmZGJtX2Q9QUtBbWYtQmlTNW1wZ2VOR3VZWXVDN3BXVU5ZdEdHd1ZLYkx0bFZtSUFFbkhidXFpRUtyaWpEWnFncTNmNmxISnlDUWJqV1NMazBMVms2UkQ1R2x3RUMtbG5lcE55bFZXTXZIc0d1T185NTZPbEw4R1hBWEctTUllQ2cyQ2xobzhDelBJMnBuSnZNanprTzJWOVdUeEM5OGRfUzBQU015MER3JmFkdXJsPdgCAeACwJYf6gILb3V0bG9vay5jb23yAu8NCghCSURfREFUQRLiDUFLQW1mLURRNmR0QjVJREF3MmNzX0RjTWV5OG9HaHFLZEMzNTVrYkQ4aUNNY1VtX2k1M3VEaV85NVFJOEZ3SGFWYl9FN3JTc3Yzd3pVNWJyekdTeGpnV1VHTk1SWHM4X0xXaldVSS1YdjFwcVlCempKdnNiX1dDY2RoLXo4R3F2YldfLVBHTFN1N3p2TGpyZVcxRk03NTV0YVRjZjFtNURuTW8waGxDcVJiMzVuaGxZSEZMaTl5Q0FmSUpsZWtQYk1pTXZnN2VkbzljQk5GbEZ2bDl5Q2JGc3Y2OXJCN1JGZkF4blZMcHdvZGlrTnVFZlFGUTY1STgxTkNSTWlmVDhLS1hmc1c5bm1FUU5xbHV0U21Ba3h2RldxZzRZeVJNRFNxaUFQY0xUODRreTFlR0dwc1VFMGp6OVNwOXZvaWJ1dUFuT2d3c1V6NTlnN3JTR19CTi1aLTA0WmlUMS1fOUQ0RzF5aE15a1hqVzVOTWwtZ2swRlAxSklMd19XdzlSR2J2NkpzOTBGMi1jdkJuSjlHR0JoenRvR0RlSE94eXgyc0ZKU0l3cmo4S0RTcjlFS3VFbVF2X0NwNjRWYW04Z19NQmh5WEJzWm5jUUdDdTBxME5lMzc1UGRSWlluU3RUWnJObEdmRHNDenJ3VXI5cTgyZndBQkJLTW0yaFZiZ0M1X3VPZmpFSDhUUllxaWtybFRJejVpOFY0aVpzd2haOVlvTTBxMUlyaUVRUVV2bmZpdkp0TWJhdGVVT1FEZ0Jua0RYbmwtLWtlZ05pTUVwOWNIT1RRZGdnWUNMWHFmcF9FZmFpZGxQNHF4aVktRnJkQ0sydmtkY05xU0pzckg3VTVxTjJNcjJ4VkN1Z3hSZDFRTTk1VzlJRHh6Z0JlRkR2ZXpmZlJObFFENFdHdWVUQUhkVDF2bG5tUHU4TDdZY3hIN00zWTV1OHV0TFM2ZDh4YnlKREs5bldsX1N3QUtZZUR3VDFKQjZIdUo5TFptOW5sZDd4bFlodU9fUnlCc1g3Ulg1dFExT3M5QjlYUUJQbkphQVB2b1F1YzV0TEF2MHJVNmw5RExXTllYOXUzNFN2d3lKX1ZIdHlJbHNxV3Vjb0xkcmtURGEwem1CYlpkMUdpdHdRVTZYaVlURml5QnoyaFh6aWVEWWdJLV9tQk84b2ZRc3Vqb0paVEt5RVJ4V1R3M1B3c05vb2QtRlJJdWI2LWk5M1pkTE5LQS02c3p2M0VtZkN0NjRaQzFOQS11cmJkdlVLdU9jbnFKYlI4VDRfZTZudmFZQjdrOTZsY0xDQmh5a19ZdmRwNGpnMGVxRmhLbUF5TXAwemdhQlNKUHBjVlZKNTJOMFVTVzhNZVJJRDRrZnZwOURSMzJ5dTVmRVEwVXBQRjZLTmNVelpZUHVxMnJlNHZ5MDFULURlaFNBTEJNME1Md3N4bTQycXVxNE5ZY1lzUWpWX2R5Mk83a0dlaWRfdl8xbkxhdmYwd3UydGR1US05a3RQUllSU2Rzd0F6ckdDc0owUTZoeWVuOTIwWW8yekM2SEhhdGlsQmRSbFpacnhBU1ZkUVh1QnJWN3lvWVVNNjJhMXZJZWNLODJSUDk5dnRlWEhmRXRwS3cwcmJMenZOdkNVbmhvRk5HOXc3WnJad0FtLTRaRUFPUFpLSEUxMmd2eks1SkUtdVVpbDBLbkFJSzFrcVhhek1wdl9SWGFVTDJ3STlRaVRaMDdiUndGU3VmSG0xY3ljUnJpOHA4NG1MbHpJc2RNRUc0cEowNndYWk1FYjBTQ0JobnFfdHMwRWxPYzZRdGtQb3VlamQ1bE55VXNRMzhKQjhFbm11ckJZOWttU3FKbW9YckNBRS00aVhWemRYRjZTdzVqUnNlRTZpOURvaXRST2Jld19uQXV3VWFzOHgtOENpcl82TnRmODJvQUNsblplQkl1MV9MVzFQc2RacV8wb2xJWGZLaGFPNFI3d1FGX1UwZHpQbF9PTHZGR1dKUkRFYzBiNVhRMnRsZmpwZTZyak82Vk40aDNuZWhReGpvR0RrUDYxWFcxVUFkUVUzWnNHVEhtWTZaajMydzZhUC1HWVhJbThQM2lyZUJKOHZjV2h0MkRHNy1UaXBNN2hRUHFpNkZ3WTJkb3Q5WWNTYXFEVTBzRGhyejhUSGhfSEZwMXd1c2UzQVl0LVg5WmZ3NE9MZ2F4WmpUMWg2RENEX2lXWTE3TEhMcEdrNDgtYjVHQnhtS0V1czh1Q2FOZld0andkbXM3UVNjTjVMelROWUU0WjBZZTNRR2trTEw5b05OQ2lFQTNGdkp6T3R6WVpqbTduMXd6dFpuQ3ZadGxuMGw3UW5Ibk4yU2fyAoYBCgtCRUFDT05fREFUQRJ3QUtBbWYtQldXS1MzM2hZU0VKLUI2TlJMYWVuRHNrU0kyM3dRZElTRXpjNGtrU09QRFB3WmVURjEyNDhzdlA2YzQ5c1hUSXU3SVhOeG1TbTVXdnZnWXI4NVo4ZGNuTXl6NnRkMFhuRDVXaUZ0V1RWcmxZX0MxeFHyAmsKG0RZTkFNSUNfQ1JFQVRJVkVfUElYRUxfREFUQRJMQVBFdWNOVTFQcjUyRkpLZk8zVlF5bVZLOElHVmRLVFZtdDJMcFN6M2ZiczBkNXF2TGd4bUVQRk5DdEZRdW82YTJaSk51TGZaNG9CbPIClgYKDlhCSURfQ0xJQ0tfVVJMEoMGaHR0cHM6Ly9nb29nbGVhZHMuZy5kb3VibGVjbGljay5uZXQvZGJtL2Nsaz9zYT1MJmFpPUNBdlRnQlo4RVdlQ25FOXlTM2dPU181M29EdnVibWZSSXRiRFN4dklFLTRyMF9RZ1FBU0RtbDlZbFlMbVkxNEQwQWFBQl9kWGFtQVBJQVFt_hsL_hsL_hsL_hsL_hsL_hsL_hsL_hsL_hsL-hsLOPICvgYKElhCSURfQ0xJQ2UaHF9FTkMSpwZopjkORCUzRnNhJTNETCUyNmFpJTNEQ_5BDv5BDv5BDv5BDv5BDpZBDkQlMjZudW0lM0QxJTI2cHIlM0RSSQ4wJTI2c2lnJTNEQU9ENnZNDgwlMjZjEk8ODCUzRGNWUQ4cJTI2ZGJtX2MBUMU9_lUOFlUODVcAZBVXAEL-WQ7-WQ5qWQ5B6DBkdXJsJTNE8gLhBgoRMj0DZUEAy7JBAwQyNWVDBDI1ZUUANWVHAQ3-SQP-SQP-SQP-SQP-SQOiSQMANWlLIXQEMSUBDgRwcgUNWlEDADVpUwEvjlUDADV1VwEyYlkDADVxWwEm_l0DNl0DDVsAZB1b_mED_mEDdmEDYQRlYyEMFPICiQcKFUJlA2VpAO-6aQN1awFZAEwh7AFrAGkFCf66Bv66Bv66Bv66Bv66Bqq6BgA1IXfBvgEKxcIFEmV3IZpieQN1ewEmln0DLn8DATZqgQNtKABjDZf-hQM-hQMNX2GHAYkJX_6JA_6JA36JA2EgbYsBtRTyArsGCg9pjSBQT0lOVFJPTEz-MQr-MQr-MQr-MQr-MQr-MQr-MQr-MQr-MQr-MQr-MQr-MQquMQqQHwoLQ0FDSEVCVVNURVISEDE0OTM0NzUwNzczMTYzODTyAi8KDxKUDbBBVUNUSU9OX0lEEhxBQkFqSDBoc05kTi1ENklJUHV3bzk0V05qemsw8gIcChAFMiJMEThJRBIINTYzMzAyNTTyAhcBcxBNUEFJRwVNSAgxMTM3NzU1M_ICHQoSSU5TRVIFaBBPUkRFUgE7UAczMjQwNTc08gIRCgtFWENIQU5HRQEZCAIxMAFOABEFbRhQVUJMSVNICTMFGiASCg5QSVhFTF8OUQ5YT01NQRIA8gIhCgpTT1VSQ0VfVVJMEhMOWQ4kOi8vb3V0bG9vaw6LGRQv8gIlCg4ZJOXYVigAPB8KEVVOSVZFUlNBTF9TSVQFlcAKMjY4MDQxNjU1N_ICBwoDQ0lEEgCAAwCIAwGQAwCYAxegAwGqAyQaEjkwMDg2NDYwAS_whjMyNzAyMCIINjY0MDMxOTQqBDEyMTLAA6wCyAMA2APInDrgAwDoAwD4AwKABACSBAYvdXQvdjKYBACiBAs4Ny42NS4xODQuM6gErlyyBA4IABABGKABINgEKAAwALgEAMAE8e4RyAQA2gQCCAHgBADwBPr21B-IBQGYBQCgBZn31fHLi6niEw..&amp;s=2ea177789834afd67ff76de358497d8775ed0631&amp;referrer=outlook.com">
          <a:extLst>
            <a:ext uri="{FF2B5EF4-FFF2-40B4-BE49-F238E27FC236}">
              <a16:creationId xmlns:a16="http://schemas.microsoft.com/office/drawing/2014/main" id="{00000000-0008-0000-0100-0000C0070000}"/>
            </a:ext>
          </a:extLst>
        </xdr:cNvPr>
        <xdr:cNvSpPr/>
      </xdr:nvSpPr>
      <xdr:spPr>
        <a:xfrm>
          <a:off x="5136450" y="3589500"/>
          <a:ext cx="4191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9</xdr:row>
      <xdr:rowOff>0</xdr:rowOff>
    </xdr:from>
    <xdr:ext cx="152400" cy="371475"/>
    <xdr:sp macro="" textlink="">
      <xdr:nvSpPr>
        <xdr:cNvPr id="19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9</xdr:row>
      <xdr:rowOff>0</xdr:rowOff>
    </xdr:from>
    <xdr:ext cx="152400" cy="371475"/>
    <xdr:sp macro="" textlink="">
      <xdr:nvSpPr>
        <xdr:cNvPr id="19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9</xdr:row>
      <xdr:rowOff>0</xdr:rowOff>
    </xdr:from>
    <xdr:ext cx="152400" cy="371475"/>
    <xdr:sp macro="" textlink="">
      <xdr:nvSpPr>
        <xdr:cNvPr id="19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9</xdr:row>
      <xdr:rowOff>0</xdr:rowOff>
    </xdr:from>
    <xdr:ext cx="152400" cy="371475"/>
    <xdr:sp macro="" textlink="">
      <xdr:nvSpPr>
        <xdr:cNvPr id="19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9</xdr:row>
      <xdr:rowOff>0</xdr:rowOff>
    </xdr:from>
    <xdr:ext cx="152400" cy="371475"/>
    <xdr:sp macro="" textlink="">
      <xdr:nvSpPr>
        <xdr:cNvPr id="19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9</xdr:row>
      <xdr:rowOff>0</xdr:rowOff>
    </xdr:from>
    <xdr:ext cx="152400" cy="371475"/>
    <xdr:sp macro="" textlink="">
      <xdr:nvSpPr>
        <xdr:cNvPr id="19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338</xdr:row>
      <xdr:rowOff>0</xdr:rowOff>
    </xdr:from>
    <xdr:ext cx="152400" cy="371475"/>
    <xdr:sp macro="" textlink="">
      <xdr:nvSpPr>
        <xdr:cNvPr id="19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338</xdr:row>
      <xdr:rowOff>0</xdr:rowOff>
    </xdr:from>
    <xdr:ext cx="152400" cy="371475"/>
    <xdr:sp macro="" textlink="">
      <xdr:nvSpPr>
        <xdr:cNvPr id="19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338</xdr:row>
      <xdr:rowOff>0</xdr:rowOff>
    </xdr:from>
    <xdr:ext cx="152400" cy="371475"/>
    <xdr:sp macro="" textlink="">
      <xdr:nvSpPr>
        <xdr:cNvPr id="19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338</xdr:row>
      <xdr:rowOff>0</xdr:rowOff>
    </xdr:from>
    <xdr:ext cx="152400" cy="371475"/>
    <xdr:sp macro="" textlink="">
      <xdr:nvSpPr>
        <xdr:cNvPr id="19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338</xdr:row>
      <xdr:rowOff>0</xdr:rowOff>
    </xdr:from>
    <xdr:ext cx="152400" cy="371475"/>
    <xdr:sp macro="" textlink="">
      <xdr:nvSpPr>
        <xdr:cNvPr id="19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338</xdr:row>
      <xdr:rowOff>0</xdr:rowOff>
    </xdr:from>
    <xdr:ext cx="152400" cy="371475"/>
    <xdr:sp macro="" textlink="">
      <xdr:nvSpPr>
        <xdr:cNvPr id="19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338</xdr:row>
      <xdr:rowOff>0</xdr:rowOff>
    </xdr:from>
    <xdr:ext cx="152400" cy="371475"/>
    <xdr:sp macro="" textlink="">
      <xdr:nvSpPr>
        <xdr:cNvPr id="19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338</xdr:row>
      <xdr:rowOff>0</xdr:rowOff>
    </xdr:from>
    <xdr:ext cx="152400" cy="371475"/>
    <xdr:sp macro="" textlink="">
      <xdr:nvSpPr>
        <xdr:cNvPr id="19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338</xdr:row>
      <xdr:rowOff>0</xdr:rowOff>
    </xdr:from>
    <xdr:ext cx="152400" cy="371475"/>
    <xdr:sp macro="" textlink="">
      <xdr:nvSpPr>
        <xdr:cNvPr id="19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338</xdr:row>
      <xdr:rowOff>0</xdr:rowOff>
    </xdr:from>
    <xdr:ext cx="152400" cy="371475"/>
    <xdr:sp macro="" textlink="">
      <xdr:nvSpPr>
        <xdr:cNvPr id="20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338</xdr:row>
      <xdr:rowOff>0</xdr:rowOff>
    </xdr:from>
    <xdr:ext cx="152400" cy="371475"/>
    <xdr:sp macro="" textlink="">
      <xdr:nvSpPr>
        <xdr:cNvPr id="20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338</xdr:row>
      <xdr:rowOff>0</xdr:rowOff>
    </xdr:from>
    <xdr:ext cx="152400" cy="371475"/>
    <xdr:sp macro="" textlink="">
      <xdr:nvSpPr>
        <xdr:cNvPr id="20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338</xdr:row>
      <xdr:rowOff>0</xdr:rowOff>
    </xdr:from>
    <xdr:ext cx="152400" cy="371475"/>
    <xdr:sp macro="" textlink="">
      <xdr:nvSpPr>
        <xdr:cNvPr id="20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338</xdr:row>
      <xdr:rowOff>0</xdr:rowOff>
    </xdr:from>
    <xdr:ext cx="152400" cy="371475"/>
    <xdr:sp macro="" textlink="">
      <xdr:nvSpPr>
        <xdr:cNvPr id="20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338</xdr:row>
      <xdr:rowOff>0</xdr:rowOff>
    </xdr:from>
    <xdr:ext cx="152400" cy="371475"/>
    <xdr:sp macro="" textlink="">
      <xdr:nvSpPr>
        <xdr:cNvPr id="20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338</xdr:row>
      <xdr:rowOff>0</xdr:rowOff>
    </xdr:from>
    <xdr:ext cx="152400" cy="371475"/>
    <xdr:sp macro="" textlink="">
      <xdr:nvSpPr>
        <xdr:cNvPr id="20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338</xdr:row>
      <xdr:rowOff>0</xdr:rowOff>
    </xdr:from>
    <xdr:ext cx="152400" cy="371475"/>
    <xdr:sp macro="" textlink="">
      <xdr:nvSpPr>
        <xdr:cNvPr id="20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338</xdr:row>
      <xdr:rowOff>0</xdr:rowOff>
    </xdr:from>
    <xdr:ext cx="152400" cy="371475"/>
    <xdr:sp macro="" textlink="">
      <xdr:nvSpPr>
        <xdr:cNvPr id="20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338</xdr:row>
      <xdr:rowOff>0</xdr:rowOff>
    </xdr:from>
    <xdr:ext cx="152400" cy="371475"/>
    <xdr:sp macro="" textlink="">
      <xdr:nvSpPr>
        <xdr:cNvPr id="20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338</xdr:row>
      <xdr:rowOff>0</xdr:rowOff>
    </xdr:from>
    <xdr:ext cx="152400" cy="371475"/>
    <xdr:sp macro="" textlink="">
      <xdr:nvSpPr>
        <xdr:cNvPr id="20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338</xdr:row>
      <xdr:rowOff>0</xdr:rowOff>
    </xdr:from>
    <xdr:ext cx="152400" cy="371475"/>
    <xdr:sp macro="" textlink="">
      <xdr:nvSpPr>
        <xdr:cNvPr id="20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338</xdr:row>
      <xdr:rowOff>0</xdr:rowOff>
    </xdr:from>
    <xdr:ext cx="152400" cy="371475"/>
    <xdr:sp macro="" textlink="">
      <xdr:nvSpPr>
        <xdr:cNvPr id="20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338</xdr:row>
      <xdr:rowOff>0</xdr:rowOff>
    </xdr:from>
    <xdr:ext cx="152400" cy="371475"/>
    <xdr:sp macro="" textlink="">
      <xdr:nvSpPr>
        <xdr:cNvPr id="20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338</xdr:row>
      <xdr:rowOff>0</xdr:rowOff>
    </xdr:from>
    <xdr:ext cx="152400" cy="371475"/>
    <xdr:sp macro="" textlink="">
      <xdr:nvSpPr>
        <xdr:cNvPr id="20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339</xdr:row>
      <xdr:rowOff>0</xdr:rowOff>
    </xdr:from>
    <xdr:ext cx="152400" cy="371475"/>
    <xdr:sp macro="" textlink="">
      <xdr:nvSpPr>
        <xdr:cNvPr id="20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339</xdr:row>
      <xdr:rowOff>0</xdr:rowOff>
    </xdr:from>
    <xdr:ext cx="152400" cy="371475"/>
    <xdr:sp macro="" textlink="">
      <xdr:nvSpPr>
        <xdr:cNvPr id="20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339</xdr:row>
      <xdr:rowOff>0</xdr:rowOff>
    </xdr:from>
    <xdr:ext cx="152400" cy="371475"/>
    <xdr:sp macro="" textlink="">
      <xdr:nvSpPr>
        <xdr:cNvPr id="20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339</xdr:row>
      <xdr:rowOff>0</xdr:rowOff>
    </xdr:from>
    <xdr:ext cx="152400" cy="371475"/>
    <xdr:sp macro="" textlink="">
      <xdr:nvSpPr>
        <xdr:cNvPr id="20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339</xdr:row>
      <xdr:rowOff>0</xdr:rowOff>
    </xdr:from>
    <xdr:ext cx="152400" cy="371475"/>
    <xdr:sp macro="" textlink="">
      <xdr:nvSpPr>
        <xdr:cNvPr id="20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339</xdr:row>
      <xdr:rowOff>0</xdr:rowOff>
    </xdr:from>
    <xdr:ext cx="152400" cy="371475"/>
    <xdr:sp macro="" textlink="">
      <xdr:nvSpPr>
        <xdr:cNvPr id="20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339</xdr:row>
      <xdr:rowOff>0</xdr:rowOff>
    </xdr:from>
    <xdr:ext cx="152400" cy="371475"/>
    <xdr:sp macro="" textlink="">
      <xdr:nvSpPr>
        <xdr:cNvPr id="20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339</xdr:row>
      <xdr:rowOff>0</xdr:rowOff>
    </xdr:from>
    <xdr:ext cx="152400" cy="371475"/>
    <xdr:sp macro="" textlink="">
      <xdr:nvSpPr>
        <xdr:cNvPr id="20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339</xdr:row>
      <xdr:rowOff>0</xdr:rowOff>
    </xdr:from>
    <xdr:ext cx="152400" cy="371475"/>
    <xdr:sp macro="" textlink="">
      <xdr:nvSpPr>
        <xdr:cNvPr id="20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339</xdr:row>
      <xdr:rowOff>0</xdr:rowOff>
    </xdr:from>
    <xdr:ext cx="152400" cy="371475"/>
    <xdr:sp macro="" textlink="">
      <xdr:nvSpPr>
        <xdr:cNvPr id="20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339</xdr:row>
      <xdr:rowOff>0</xdr:rowOff>
    </xdr:from>
    <xdr:ext cx="152400" cy="371475"/>
    <xdr:sp macro="" textlink="">
      <xdr:nvSpPr>
        <xdr:cNvPr id="20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339</xdr:row>
      <xdr:rowOff>0</xdr:rowOff>
    </xdr:from>
    <xdr:ext cx="152400" cy="371475"/>
    <xdr:sp macro="" textlink="">
      <xdr:nvSpPr>
        <xdr:cNvPr id="20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339</xdr:row>
      <xdr:rowOff>0</xdr:rowOff>
    </xdr:from>
    <xdr:ext cx="152400" cy="371475"/>
    <xdr:sp macro="" textlink="">
      <xdr:nvSpPr>
        <xdr:cNvPr id="20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339</xdr:row>
      <xdr:rowOff>0</xdr:rowOff>
    </xdr:from>
    <xdr:ext cx="152400" cy="371475"/>
    <xdr:sp macro="" textlink="">
      <xdr:nvSpPr>
        <xdr:cNvPr id="20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339</xdr:row>
      <xdr:rowOff>0</xdr:rowOff>
    </xdr:from>
    <xdr:ext cx="152400" cy="371475"/>
    <xdr:sp macro="" textlink="">
      <xdr:nvSpPr>
        <xdr:cNvPr id="20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339</xdr:row>
      <xdr:rowOff>0</xdr:rowOff>
    </xdr:from>
    <xdr:ext cx="152400" cy="371475"/>
    <xdr:sp macro="" textlink="">
      <xdr:nvSpPr>
        <xdr:cNvPr id="20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339</xdr:row>
      <xdr:rowOff>0</xdr:rowOff>
    </xdr:from>
    <xdr:ext cx="152400" cy="371475"/>
    <xdr:sp macro="" textlink="">
      <xdr:nvSpPr>
        <xdr:cNvPr id="20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339</xdr:row>
      <xdr:rowOff>0</xdr:rowOff>
    </xdr:from>
    <xdr:ext cx="152400" cy="371475"/>
    <xdr:sp macro="" textlink="">
      <xdr:nvSpPr>
        <xdr:cNvPr id="20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339</xdr:row>
      <xdr:rowOff>0</xdr:rowOff>
    </xdr:from>
    <xdr:ext cx="152400" cy="371475"/>
    <xdr:sp macro="" textlink="">
      <xdr:nvSpPr>
        <xdr:cNvPr id="20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339</xdr:row>
      <xdr:rowOff>0</xdr:rowOff>
    </xdr:from>
    <xdr:ext cx="152400" cy="371475"/>
    <xdr:sp macro="" textlink="">
      <xdr:nvSpPr>
        <xdr:cNvPr id="20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339</xdr:row>
      <xdr:rowOff>0</xdr:rowOff>
    </xdr:from>
    <xdr:ext cx="152400" cy="371475"/>
    <xdr:sp macro="" textlink="">
      <xdr:nvSpPr>
        <xdr:cNvPr id="20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339</xdr:row>
      <xdr:rowOff>0</xdr:rowOff>
    </xdr:from>
    <xdr:ext cx="152400" cy="371475"/>
    <xdr:sp macro="" textlink="">
      <xdr:nvSpPr>
        <xdr:cNvPr id="20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339</xdr:row>
      <xdr:rowOff>0</xdr:rowOff>
    </xdr:from>
    <xdr:ext cx="152400" cy="371475"/>
    <xdr:sp macro="" textlink="">
      <xdr:nvSpPr>
        <xdr:cNvPr id="20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339</xdr:row>
      <xdr:rowOff>0</xdr:rowOff>
    </xdr:from>
    <xdr:ext cx="152400" cy="371475"/>
    <xdr:sp macro="" textlink="">
      <xdr:nvSpPr>
        <xdr:cNvPr id="20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381</xdr:row>
      <xdr:rowOff>0</xdr:rowOff>
    </xdr:from>
    <xdr:ext cx="152400" cy="371475"/>
    <xdr:sp macro="" textlink="">
      <xdr:nvSpPr>
        <xdr:cNvPr id="20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381</xdr:row>
      <xdr:rowOff>0</xdr:rowOff>
    </xdr:from>
    <xdr:ext cx="152400" cy="371475"/>
    <xdr:sp macro="" textlink="">
      <xdr:nvSpPr>
        <xdr:cNvPr id="20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381</xdr:row>
      <xdr:rowOff>0</xdr:rowOff>
    </xdr:from>
    <xdr:ext cx="152400" cy="371475"/>
    <xdr:sp macro="" textlink="">
      <xdr:nvSpPr>
        <xdr:cNvPr id="20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381</xdr:row>
      <xdr:rowOff>0</xdr:rowOff>
    </xdr:from>
    <xdr:ext cx="152400" cy="371475"/>
    <xdr:sp macro="" textlink="">
      <xdr:nvSpPr>
        <xdr:cNvPr id="20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381</xdr:row>
      <xdr:rowOff>0</xdr:rowOff>
    </xdr:from>
    <xdr:ext cx="152400" cy="371475"/>
    <xdr:sp macro="" textlink="">
      <xdr:nvSpPr>
        <xdr:cNvPr id="20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381</xdr:row>
      <xdr:rowOff>0</xdr:rowOff>
    </xdr:from>
    <xdr:ext cx="152400" cy="371475"/>
    <xdr:sp macro="" textlink="">
      <xdr:nvSpPr>
        <xdr:cNvPr id="20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381</xdr:row>
      <xdr:rowOff>0</xdr:rowOff>
    </xdr:from>
    <xdr:ext cx="152400" cy="371475"/>
    <xdr:sp macro="" textlink="">
      <xdr:nvSpPr>
        <xdr:cNvPr id="20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381</xdr:row>
      <xdr:rowOff>0</xdr:rowOff>
    </xdr:from>
    <xdr:ext cx="152400" cy="371475"/>
    <xdr:sp macro="" textlink="">
      <xdr:nvSpPr>
        <xdr:cNvPr id="20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381</xdr:row>
      <xdr:rowOff>0</xdr:rowOff>
    </xdr:from>
    <xdr:ext cx="152400" cy="371475"/>
    <xdr:sp macro="" textlink="">
      <xdr:nvSpPr>
        <xdr:cNvPr id="20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7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381</xdr:row>
      <xdr:rowOff>0</xdr:rowOff>
    </xdr:from>
    <xdr:ext cx="152400" cy="371475"/>
    <xdr:sp macro="" textlink="">
      <xdr:nvSpPr>
        <xdr:cNvPr id="20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381</xdr:row>
      <xdr:rowOff>0</xdr:rowOff>
    </xdr:from>
    <xdr:ext cx="152400" cy="371475"/>
    <xdr:sp macro="" textlink="">
      <xdr:nvSpPr>
        <xdr:cNvPr id="20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381</xdr:row>
      <xdr:rowOff>0</xdr:rowOff>
    </xdr:from>
    <xdr:ext cx="152400" cy="371475"/>
    <xdr:sp macro="" textlink="">
      <xdr:nvSpPr>
        <xdr:cNvPr id="20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381</xdr:row>
      <xdr:rowOff>0</xdr:rowOff>
    </xdr:from>
    <xdr:ext cx="152400" cy="371475"/>
    <xdr:sp macro="" textlink="">
      <xdr:nvSpPr>
        <xdr:cNvPr id="20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381</xdr:row>
      <xdr:rowOff>0</xdr:rowOff>
    </xdr:from>
    <xdr:ext cx="152400" cy="371475"/>
    <xdr:sp macro="" textlink="">
      <xdr:nvSpPr>
        <xdr:cNvPr id="20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381</xdr:row>
      <xdr:rowOff>0</xdr:rowOff>
    </xdr:from>
    <xdr:ext cx="152400" cy="371475"/>
    <xdr:sp macro="" textlink="">
      <xdr:nvSpPr>
        <xdr:cNvPr id="20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381</xdr:row>
      <xdr:rowOff>0</xdr:rowOff>
    </xdr:from>
    <xdr:ext cx="152400" cy="371475"/>
    <xdr:sp macro="" textlink="">
      <xdr:nvSpPr>
        <xdr:cNvPr id="20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381</xdr:row>
      <xdr:rowOff>0</xdr:rowOff>
    </xdr:from>
    <xdr:ext cx="152400" cy="371475"/>
    <xdr:sp macro="" textlink="">
      <xdr:nvSpPr>
        <xdr:cNvPr id="20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381</xdr:row>
      <xdr:rowOff>0</xdr:rowOff>
    </xdr:from>
    <xdr:ext cx="152400" cy="371475"/>
    <xdr:sp macro="" textlink="">
      <xdr:nvSpPr>
        <xdr:cNvPr id="20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381</xdr:row>
      <xdr:rowOff>0</xdr:rowOff>
    </xdr:from>
    <xdr:ext cx="152400" cy="371475"/>
    <xdr:sp macro="" textlink="">
      <xdr:nvSpPr>
        <xdr:cNvPr id="20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381</xdr:row>
      <xdr:rowOff>0</xdr:rowOff>
    </xdr:from>
    <xdr:ext cx="152400" cy="371475"/>
    <xdr:sp macro="" textlink="">
      <xdr:nvSpPr>
        <xdr:cNvPr id="20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381</xdr:row>
      <xdr:rowOff>0</xdr:rowOff>
    </xdr:from>
    <xdr:ext cx="152400" cy="371475"/>
    <xdr:sp macro="" textlink="">
      <xdr:nvSpPr>
        <xdr:cNvPr id="20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381</xdr:row>
      <xdr:rowOff>0</xdr:rowOff>
    </xdr:from>
    <xdr:ext cx="152400" cy="371475"/>
    <xdr:sp macro="" textlink="">
      <xdr:nvSpPr>
        <xdr:cNvPr id="20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381</xdr:row>
      <xdr:rowOff>0</xdr:rowOff>
    </xdr:from>
    <xdr:ext cx="152400" cy="371475"/>
    <xdr:sp macro="" textlink="">
      <xdr:nvSpPr>
        <xdr:cNvPr id="20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381</xdr:row>
      <xdr:rowOff>0</xdr:rowOff>
    </xdr:from>
    <xdr:ext cx="152400" cy="371475"/>
    <xdr:sp macro="" textlink="">
      <xdr:nvSpPr>
        <xdr:cNvPr id="20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382</xdr:row>
      <xdr:rowOff>0</xdr:rowOff>
    </xdr:from>
    <xdr:ext cx="152400" cy="371475"/>
    <xdr:sp macro="" textlink="">
      <xdr:nvSpPr>
        <xdr:cNvPr id="20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382</xdr:row>
      <xdr:rowOff>0</xdr:rowOff>
    </xdr:from>
    <xdr:ext cx="152400" cy="371475"/>
    <xdr:sp macro="" textlink="">
      <xdr:nvSpPr>
        <xdr:cNvPr id="20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382</xdr:row>
      <xdr:rowOff>0</xdr:rowOff>
    </xdr:from>
    <xdr:ext cx="152400" cy="371475"/>
    <xdr:sp macro="" textlink="">
      <xdr:nvSpPr>
        <xdr:cNvPr id="20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382</xdr:row>
      <xdr:rowOff>0</xdr:rowOff>
    </xdr:from>
    <xdr:ext cx="152400" cy="371475"/>
    <xdr:sp macro="" textlink="">
      <xdr:nvSpPr>
        <xdr:cNvPr id="20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382</xdr:row>
      <xdr:rowOff>0</xdr:rowOff>
    </xdr:from>
    <xdr:ext cx="152400" cy="371475"/>
    <xdr:sp macro="" textlink="">
      <xdr:nvSpPr>
        <xdr:cNvPr id="20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382</xdr:row>
      <xdr:rowOff>0</xdr:rowOff>
    </xdr:from>
    <xdr:ext cx="152400" cy="371475"/>
    <xdr:sp macro="" textlink="">
      <xdr:nvSpPr>
        <xdr:cNvPr id="20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382</xdr:row>
      <xdr:rowOff>0</xdr:rowOff>
    </xdr:from>
    <xdr:ext cx="152400" cy="371475"/>
    <xdr:sp macro="" textlink="">
      <xdr:nvSpPr>
        <xdr:cNvPr id="20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382</xdr:row>
      <xdr:rowOff>0</xdr:rowOff>
    </xdr:from>
    <xdr:ext cx="152400" cy="371475"/>
    <xdr:sp macro="" textlink="">
      <xdr:nvSpPr>
        <xdr:cNvPr id="20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382</xdr:row>
      <xdr:rowOff>0</xdr:rowOff>
    </xdr:from>
    <xdr:ext cx="152400" cy="371475"/>
    <xdr:sp macro="" textlink="">
      <xdr:nvSpPr>
        <xdr:cNvPr id="20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382</xdr:row>
      <xdr:rowOff>0</xdr:rowOff>
    </xdr:from>
    <xdr:ext cx="152400" cy="371475"/>
    <xdr:sp macro="" textlink="">
      <xdr:nvSpPr>
        <xdr:cNvPr id="20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382</xdr:row>
      <xdr:rowOff>0</xdr:rowOff>
    </xdr:from>
    <xdr:ext cx="152400" cy="371475"/>
    <xdr:sp macro="" textlink="">
      <xdr:nvSpPr>
        <xdr:cNvPr id="20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382</xdr:row>
      <xdr:rowOff>0</xdr:rowOff>
    </xdr:from>
    <xdr:ext cx="152400" cy="371475"/>
    <xdr:sp macro="" textlink="">
      <xdr:nvSpPr>
        <xdr:cNvPr id="20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382</xdr:row>
      <xdr:rowOff>0</xdr:rowOff>
    </xdr:from>
    <xdr:ext cx="152400" cy="371475"/>
    <xdr:sp macro="" textlink="">
      <xdr:nvSpPr>
        <xdr:cNvPr id="20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382</xdr:row>
      <xdr:rowOff>0</xdr:rowOff>
    </xdr:from>
    <xdr:ext cx="152400" cy="371475"/>
    <xdr:sp macro="" textlink="">
      <xdr:nvSpPr>
        <xdr:cNvPr id="20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382</xdr:row>
      <xdr:rowOff>0</xdr:rowOff>
    </xdr:from>
    <xdr:ext cx="152400" cy="371475"/>
    <xdr:sp macro="" textlink="">
      <xdr:nvSpPr>
        <xdr:cNvPr id="20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382</xdr:row>
      <xdr:rowOff>0</xdr:rowOff>
    </xdr:from>
    <xdr:ext cx="152400" cy="371475"/>
    <xdr:sp macro="" textlink="">
      <xdr:nvSpPr>
        <xdr:cNvPr id="20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382</xdr:row>
      <xdr:rowOff>0</xdr:rowOff>
    </xdr:from>
    <xdr:ext cx="152400" cy="371475"/>
    <xdr:sp macro="" textlink="">
      <xdr:nvSpPr>
        <xdr:cNvPr id="20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382</xdr:row>
      <xdr:rowOff>0</xdr:rowOff>
    </xdr:from>
    <xdr:ext cx="152400" cy="371475"/>
    <xdr:sp macro="" textlink="">
      <xdr:nvSpPr>
        <xdr:cNvPr id="20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382</xdr:row>
      <xdr:rowOff>0</xdr:rowOff>
    </xdr:from>
    <xdr:ext cx="152400" cy="371475"/>
    <xdr:sp macro="" textlink="">
      <xdr:nvSpPr>
        <xdr:cNvPr id="20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382</xdr:row>
      <xdr:rowOff>0</xdr:rowOff>
    </xdr:from>
    <xdr:ext cx="152400" cy="371475"/>
    <xdr:sp macro="" textlink="">
      <xdr:nvSpPr>
        <xdr:cNvPr id="20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382</xdr:row>
      <xdr:rowOff>0</xdr:rowOff>
    </xdr:from>
    <xdr:ext cx="152400" cy="371475"/>
    <xdr:sp macro="" textlink="">
      <xdr:nvSpPr>
        <xdr:cNvPr id="20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382</xdr:row>
      <xdr:rowOff>0</xdr:rowOff>
    </xdr:from>
    <xdr:ext cx="152400" cy="371475"/>
    <xdr:sp macro="" textlink="">
      <xdr:nvSpPr>
        <xdr:cNvPr id="20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382</xdr:row>
      <xdr:rowOff>0</xdr:rowOff>
    </xdr:from>
    <xdr:ext cx="152400" cy="371475"/>
    <xdr:sp macro="" textlink="">
      <xdr:nvSpPr>
        <xdr:cNvPr id="20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382</xdr:row>
      <xdr:rowOff>0</xdr:rowOff>
    </xdr:from>
    <xdr:ext cx="152400" cy="371475"/>
    <xdr:sp macro="" textlink="">
      <xdr:nvSpPr>
        <xdr:cNvPr id="20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0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0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0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0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0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0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0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0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0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0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0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0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0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1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1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1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1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1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1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1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1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1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1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1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1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1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1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1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1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1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372</xdr:row>
      <xdr:rowOff>0</xdr:rowOff>
    </xdr:from>
    <xdr:ext cx="152400" cy="371475"/>
    <xdr:sp macro="" textlink="">
      <xdr:nvSpPr>
        <xdr:cNvPr id="21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372</xdr:row>
      <xdr:rowOff>0</xdr:rowOff>
    </xdr:from>
    <xdr:ext cx="152400" cy="371475"/>
    <xdr:sp macro="" textlink="">
      <xdr:nvSpPr>
        <xdr:cNvPr id="21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372</xdr:row>
      <xdr:rowOff>0</xdr:rowOff>
    </xdr:from>
    <xdr:ext cx="152400" cy="371475"/>
    <xdr:sp macro="" textlink="">
      <xdr:nvSpPr>
        <xdr:cNvPr id="21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372</xdr:row>
      <xdr:rowOff>0</xdr:rowOff>
    </xdr:from>
    <xdr:ext cx="152400" cy="371475"/>
    <xdr:sp macro="" textlink="">
      <xdr:nvSpPr>
        <xdr:cNvPr id="21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372</xdr:row>
      <xdr:rowOff>0</xdr:rowOff>
    </xdr:from>
    <xdr:ext cx="152400" cy="371475"/>
    <xdr:sp macro="" textlink="">
      <xdr:nvSpPr>
        <xdr:cNvPr id="21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372</xdr:row>
      <xdr:rowOff>0</xdr:rowOff>
    </xdr:from>
    <xdr:ext cx="152400" cy="371475"/>
    <xdr:sp macro="" textlink="">
      <xdr:nvSpPr>
        <xdr:cNvPr id="21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5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413</xdr:row>
      <xdr:rowOff>0</xdr:rowOff>
    </xdr:from>
    <xdr:ext cx="152400" cy="371475"/>
    <xdr:sp macro="" textlink="">
      <xdr:nvSpPr>
        <xdr:cNvPr id="21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413</xdr:row>
      <xdr:rowOff>0</xdr:rowOff>
    </xdr:from>
    <xdr:ext cx="152400" cy="371475"/>
    <xdr:sp macro="" textlink="">
      <xdr:nvSpPr>
        <xdr:cNvPr id="21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413</xdr:row>
      <xdr:rowOff>0</xdr:rowOff>
    </xdr:from>
    <xdr:ext cx="152400" cy="371475"/>
    <xdr:sp macro="" textlink="">
      <xdr:nvSpPr>
        <xdr:cNvPr id="21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413</xdr:row>
      <xdr:rowOff>0</xdr:rowOff>
    </xdr:from>
    <xdr:ext cx="152400" cy="371475"/>
    <xdr:sp macro="" textlink="">
      <xdr:nvSpPr>
        <xdr:cNvPr id="21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413</xdr:row>
      <xdr:rowOff>0</xdr:rowOff>
    </xdr:from>
    <xdr:ext cx="152400" cy="371475"/>
    <xdr:sp macro="" textlink="">
      <xdr:nvSpPr>
        <xdr:cNvPr id="21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413</xdr:row>
      <xdr:rowOff>0</xdr:rowOff>
    </xdr:from>
    <xdr:ext cx="152400" cy="371475"/>
    <xdr:sp macro="" textlink="">
      <xdr:nvSpPr>
        <xdr:cNvPr id="21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212</xdr:row>
      <xdr:rowOff>0</xdr:rowOff>
    </xdr:from>
    <xdr:ext cx="152400" cy="371475"/>
    <xdr:sp macro="" textlink="">
      <xdr:nvSpPr>
        <xdr:cNvPr id="21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6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180975</xdr:colOff>
      <xdr:row>212</xdr:row>
      <xdr:rowOff>0</xdr:rowOff>
    </xdr:from>
    <xdr:ext cx="152400" cy="371475"/>
    <xdr:sp macro="" textlink="">
      <xdr:nvSpPr>
        <xdr:cNvPr id="21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212</xdr:row>
      <xdr:rowOff>0</xdr:rowOff>
    </xdr:from>
    <xdr:ext cx="152400" cy="371475"/>
    <xdr:sp macro="" textlink="">
      <xdr:nvSpPr>
        <xdr:cNvPr id="21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212</xdr:row>
      <xdr:rowOff>0</xdr:rowOff>
    </xdr:from>
    <xdr:ext cx="152400" cy="371475"/>
    <xdr:sp macro="" textlink="">
      <xdr:nvSpPr>
        <xdr:cNvPr id="21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212</xdr:row>
      <xdr:rowOff>0</xdr:rowOff>
    </xdr:from>
    <xdr:ext cx="152400" cy="371475"/>
    <xdr:sp macro="" textlink="">
      <xdr:nvSpPr>
        <xdr:cNvPr id="21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212</xdr:row>
      <xdr:rowOff>0</xdr:rowOff>
    </xdr:from>
    <xdr:ext cx="152400" cy="371475"/>
    <xdr:sp macro="" textlink="">
      <xdr:nvSpPr>
        <xdr:cNvPr id="21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1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1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1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1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1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1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1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1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1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1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1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7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1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1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1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1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1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1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1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1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1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1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1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1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1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462</xdr:row>
      <xdr:rowOff>0</xdr:rowOff>
    </xdr:from>
    <xdr:ext cx="152400" cy="371475"/>
    <xdr:sp macro="" textlink="">
      <xdr:nvSpPr>
        <xdr:cNvPr id="21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462</xdr:row>
      <xdr:rowOff>0</xdr:rowOff>
    </xdr:from>
    <xdr:ext cx="152400" cy="371475"/>
    <xdr:sp macro="" textlink="">
      <xdr:nvSpPr>
        <xdr:cNvPr id="21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462</xdr:row>
      <xdr:rowOff>0</xdr:rowOff>
    </xdr:from>
    <xdr:ext cx="152400" cy="371475"/>
    <xdr:sp macro="" textlink="">
      <xdr:nvSpPr>
        <xdr:cNvPr id="21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462</xdr:row>
      <xdr:rowOff>0</xdr:rowOff>
    </xdr:from>
    <xdr:ext cx="152400" cy="371475"/>
    <xdr:sp macro="" textlink="">
      <xdr:nvSpPr>
        <xdr:cNvPr id="21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462</xdr:row>
      <xdr:rowOff>0</xdr:rowOff>
    </xdr:from>
    <xdr:ext cx="152400" cy="371475"/>
    <xdr:sp macro="" textlink="">
      <xdr:nvSpPr>
        <xdr:cNvPr id="21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462</xdr:row>
      <xdr:rowOff>0</xdr:rowOff>
    </xdr:from>
    <xdr:ext cx="152400" cy="371475"/>
    <xdr:sp macro="" textlink="">
      <xdr:nvSpPr>
        <xdr:cNvPr id="21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462</xdr:row>
      <xdr:rowOff>0</xdr:rowOff>
    </xdr:from>
    <xdr:ext cx="152400" cy="371475"/>
    <xdr:sp macro="" textlink="">
      <xdr:nvSpPr>
        <xdr:cNvPr id="21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462</xdr:row>
      <xdr:rowOff>0</xdr:rowOff>
    </xdr:from>
    <xdr:ext cx="152400" cy="371475"/>
    <xdr:sp macro="" textlink="">
      <xdr:nvSpPr>
        <xdr:cNvPr id="21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462</xdr:row>
      <xdr:rowOff>0</xdr:rowOff>
    </xdr:from>
    <xdr:ext cx="152400" cy="371475"/>
    <xdr:sp macro="" textlink="">
      <xdr:nvSpPr>
        <xdr:cNvPr id="21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462</xdr:row>
      <xdr:rowOff>0</xdr:rowOff>
    </xdr:from>
    <xdr:ext cx="152400" cy="371475"/>
    <xdr:sp macro="" textlink="">
      <xdr:nvSpPr>
        <xdr:cNvPr id="21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462</xdr:row>
      <xdr:rowOff>0</xdr:rowOff>
    </xdr:from>
    <xdr:ext cx="152400" cy="371475"/>
    <xdr:sp macro="" textlink="">
      <xdr:nvSpPr>
        <xdr:cNvPr id="21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462</xdr:row>
      <xdr:rowOff>0</xdr:rowOff>
    </xdr:from>
    <xdr:ext cx="152400" cy="371475"/>
    <xdr:sp macro="" textlink="">
      <xdr:nvSpPr>
        <xdr:cNvPr id="22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462</xdr:row>
      <xdr:rowOff>0</xdr:rowOff>
    </xdr:from>
    <xdr:ext cx="152400" cy="371475"/>
    <xdr:sp macro="" textlink="">
      <xdr:nvSpPr>
        <xdr:cNvPr id="22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462</xdr:row>
      <xdr:rowOff>0</xdr:rowOff>
    </xdr:from>
    <xdr:ext cx="152400" cy="371475"/>
    <xdr:sp macro="" textlink="">
      <xdr:nvSpPr>
        <xdr:cNvPr id="22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462</xdr:row>
      <xdr:rowOff>0</xdr:rowOff>
    </xdr:from>
    <xdr:ext cx="152400" cy="371475"/>
    <xdr:sp macro="" textlink="">
      <xdr:nvSpPr>
        <xdr:cNvPr id="22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462</xdr:row>
      <xdr:rowOff>0</xdr:rowOff>
    </xdr:from>
    <xdr:ext cx="152400" cy="371475"/>
    <xdr:sp macro="" textlink="">
      <xdr:nvSpPr>
        <xdr:cNvPr id="22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462</xdr:row>
      <xdr:rowOff>0</xdr:rowOff>
    </xdr:from>
    <xdr:ext cx="152400" cy="371475"/>
    <xdr:sp macro="" textlink="">
      <xdr:nvSpPr>
        <xdr:cNvPr id="22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462</xdr:row>
      <xdr:rowOff>0</xdr:rowOff>
    </xdr:from>
    <xdr:ext cx="152400" cy="371475"/>
    <xdr:sp macro="" textlink="">
      <xdr:nvSpPr>
        <xdr:cNvPr id="22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462</xdr:row>
      <xdr:rowOff>0</xdr:rowOff>
    </xdr:from>
    <xdr:ext cx="152400" cy="371475"/>
    <xdr:sp macro="" textlink="">
      <xdr:nvSpPr>
        <xdr:cNvPr id="22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9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462</xdr:row>
      <xdr:rowOff>0</xdr:rowOff>
    </xdr:from>
    <xdr:ext cx="152400" cy="371475"/>
    <xdr:sp macro="" textlink="">
      <xdr:nvSpPr>
        <xdr:cNvPr id="22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462</xdr:row>
      <xdr:rowOff>0</xdr:rowOff>
    </xdr:from>
    <xdr:ext cx="152400" cy="371475"/>
    <xdr:sp macro="" textlink="">
      <xdr:nvSpPr>
        <xdr:cNvPr id="22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462</xdr:row>
      <xdr:rowOff>0</xdr:rowOff>
    </xdr:from>
    <xdr:ext cx="152400" cy="371475"/>
    <xdr:sp macro="" textlink="">
      <xdr:nvSpPr>
        <xdr:cNvPr id="22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462</xdr:row>
      <xdr:rowOff>0</xdr:rowOff>
    </xdr:from>
    <xdr:ext cx="152400" cy="371475"/>
    <xdr:sp macro="" textlink="">
      <xdr:nvSpPr>
        <xdr:cNvPr id="22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462</xdr:row>
      <xdr:rowOff>0</xdr:rowOff>
    </xdr:from>
    <xdr:ext cx="152400" cy="371475"/>
    <xdr:sp macro="" textlink="">
      <xdr:nvSpPr>
        <xdr:cNvPr id="22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25</xdr:col>
      <xdr:colOff>66675</xdr:colOff>
      <xdr:row>203</xdr:row>
      <xdr:rowOff>57150</xdr:rowOff>
    </xdr:from>
    <xdr:ext cx="152400" cy="371475"/>
    <xdr:sp macro="" textlink="">
      <xdr:nvSpPr>
        <xdr:cNvPr id="22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360</xdr:row>
      <xdr:rowOff>0</xdr:rowOff>
    </xdr:from>
    <xdr:ext cx="152400" cy="371475"/>
    <xdr:sp macro="" textlink="">
      <xdr:nvSpPr>
        <xdr:cNvPr id="22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360</xdr:row>
      <xdr:rowOff>0</xdr:rowOff>
    </xdr:from>
    <xdr:ext cx="152400" cy="371475"/>
    <xdr:sp macro="" textlink="">
      <xdr:nvSpPr>
        <xdr:cNvPr id="22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360</xdr:row>
      <xdr:rowOff>0</xdr:rowOff>
    </xdr:from>
    <xdr:ext cx="152400" cy="371475"/>
    <xdr:sp macro="" textlink="">
      <xdr:nvSpPr>
        <xdr:cNvPr id="22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360</xdr:row>
      <xdr:rowOff>0</xdr:rowOff>
    </xdr:from>
    <xdr:ext cx="152400" cy="371475"/>
    <xdr:sp macro="" textlink="">
      <xdr:nvSpPr>
        <xdr:cNvPr id="22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360</xdr:row>
      <xdr:rowOff>0</xdr:rowOff>
    </xdr:from>
    <xdr:ext cx="152400" cy="371475"/>
    <xdr:sp macro="" textlink="">
      <xdr:nvSpPr>
        <xdr:cNvPr id="22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360</xdr:row>
      <xdr:rowOff>0</xdr:rowOff>
    </xdr:from>
    <xdr:ext cx="152400" cy="371475"/>
    <xdr:sp macro="" textlink="">
      <xdr:nvSpPr>
        <xdr:cNvPr id="22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360</xdr:row>
      <xdr:rowOff>0</xdr:rowOff>
    </xdr:from>
    <xdr:ext cx="152400" cy="371475"/>
    <xdr:sp macro="" textlink="">
      <xdr:nvSpPr>
        <xdr:cNvPr id="22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360</xdr:row>
      <xdr:rowOff>0</xdr:rowOff>
    </xdr:from>
    <xdr:ext cx="152400" cy="371475"/>
    <xdr:sp macro="" textlink="">
      <xdr:nvSpPr>
        <xdr:cNvPr id="22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360</xdr:row>
      <xdr:rowOff>0</xdr:rowOff>
    </xdr:from>
    <xdr:ext cx="152400" cy="371475"/>
    <xdr:sp macro="" textlink="">
      <xdr:nvSpPr>
        <xdr:cNvPr id="22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360</xdr:row>
      <xdr:rowOff>0</xdr:rowOff>
    </xdr:from>
    <xdr:ext cx="152400" cy="371475"/>
    <xdr:sp macro="" textlink="">
      <xdr:nvSpPr>
        <xdr:cNvPr id="22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360</xdr:row>
      <xdr:rowOff>0</xdr:rowOff>
    </xdr:from>
    <xdr:ext cx="152400" cy="371475"/>
    <xdr:sp macro="" textlink="">
      <xdr:nvSpPr>
        <xdr:cNvPr id="22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360</xdr:row>
      <xdr:rowOff>0</xdr:rowOff>
    </xdr:from>
    <xdr:ext cx="152400" cy="371475"/>
    <xdr:sp macro="" textlink="">
      <xdr:nvSpPr>
        <xdr:cNvPr id="22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360</xdr:row>
      <xdr:rowOff>0</xdr:rowOff>
    </xdr:from>
    <xdr:ext cx="152400" cy="371475"/>
    <xdr:sp macro="" textlink="">
      <xdr:nvSpPr>
        <xdr:cNvPr id="22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360</xdr:row>
      <xdr:rowOff>0</xdr:rowOff>
    </xdr:from>
    <xdr:ext cx="152400" cy="371475"/>
    <xdr:sp macro="" textlink="">
      <xdr:nvSpPr>
        <xdr:cNvPr id="22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360</xdr:row>
      <xdr:rowOff>0</xdr:rowOff>
    </xdr:from>
    <xdr:ext cx="152400" cy="371475"/>
    <xdr:sp macro="" textlink="">
      <xdr:nvSpPr>
        <xdr:cNvPr id="222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360</xdr:row>
      <xdr:rowOff>0</xdr:rowOff>
    </xdr:from>
    <xdr:ext cx="152400" cy="371475"/>
    <xdr:sp macro="" textlink="">
      <xdr:nvSpPr>
        <xdr:cNvPr id="222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360</xdr:row>
      <xdr:rowOff>0</xdr:rowOff>
    </xdr:from>
    <xdr:ext cx="152400" cy="371475"/>
    <xdr:sp macro="" textlink="">
      <xdr:nvSpPr>
        <xdr:cNvPr id="223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360</xdr:row>
      <xdr:rowOff>0</xdr:rowOff>
    </xdr:from>
    <xdr:ext cx="152400" cy="371475"/>
    <xdr:sp macro="" textlink="">
      <xdr:nvSpPr>
        <xdr:cNvPr id="223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360</xdr:row>
      <xdr:rowOff>0</xdr:rowOff>
    </xdr:from>
    <xdr:ext cx="152400" cy="371475"/>
    <xdr:sp macro="" textlink="">
      <xdr:nvSpPr>
        <xdr:cNvPr id="223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360</xdr:row>
      <xdr:rowOff>0</xdr:rowOff>
    </xdr:from>
    <xdr:ext cx="152400" cy="371475"/>
    <xdr:sp macro="" textlink="">
      <xdr:nvSpPr>
        <xdr:cNvPr id="223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360</xdr:row>
      <xdr:rowOff>0</xdr:rowOff>
    </xdr:from>
    <xdr:ext cx="152400" cy="371475"/>
    <xdr:sp macro="" textlink="">
      <xdr:nvSpPr>
        <xdr:cNvPr id="223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360</xdr:row>
      <xdr:rowOff>0</xdr:rowOff>
    </xdr:from>
    <xdr:ext cx="152400" cy="371475"/>
    <xdr:sp macro="" textlink="">
      <xdr:nvSpPr>
        <xdr:cNvPr id="223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360</xdr:row>
      <xdr:rowOff>0</xdr:rowOff>
    </xdr:from>
    <xdr:ext cx="152400" cy="371475"/>
    <xdr:sp macro="" textlink="">
      <xdr:nvSpPr>
        <xdr:cNvPr id="223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360</xdr:row>
      <xdr:rowOff>0</xdr:rowOff>
    </xdr:from>
    <xdr:ext cx="152400" cy="371475"/>
    <xdr:sp macro="" textlink="">
      <xdr:nvSpPr>
        <xdr:cNvPr id="223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217</xdr:row>
      <xdr:rowOff>0</xdr:rowOff>
    </xdr:from>
    <xdr:ext cx="152400" cy="371475"/>
    <xdr:sp macro="" textlink="">
      <xdr:nvSpPr>
        <xdr:cNvPr id="223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217</xdr:row>
      <xdr:rowOff>0</xdr:rowOff>
    </xdr:from>
    <xdr:ext cx="152400" cy="371475"/>
    <xdr:sp macro="" textlink="">
      <xdr:nvSpPr>
        <xdr:cNvPr id="223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B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217</xdr:row>
      <xdr:rowOff>0</xdr:rowOff>
    </xdr:from>
    <xdr:ext cx="152400" cy="371475"/>
    <xdr:sp macro="" textlink="">
      <xdr:nvSpPr>
        <xdr:cNvPr id="224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217</xdr:row>
      <xdr:rowOff>0</xdr:rowOff>
    </xdr:from>
    <xdr:ext cx="152400" cy="371475"/>
    <xdr:sp macro="" textlink="">
      <xdr:nvSpPr>
        <xdr:cNvPr id="224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217</xdr:row>
      <xdr:rowOff>0</xdr:rowOff>
    </xdr:from>
    <xdr:ext cx="152400" cy="371475"/>
    <xdr:sp macro="" textlink="">
      <xdr:nvSpPr>
        <xdr:cNvPr id="224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217</xdr:row>
      <xdr:rowOff>0</xdr:rowOff>
    </xdr:from>
    <xdr:ext cx="152400" cy="371475"/>
    <xdr:sp macro="" textlink="">
      <xdr:nvSpPr>
        <xdr:cNvPr id="224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217</xdr:row>
      <xdr:rowOff>0</xdr:rowOff>
    </xdr:from>
    <xdr:ext cx="152400" cy="371475"/>
    <xdr:sp macro="" textlink="">
      <xdr:nvSpPr>
        <xdr:cNvPr id="224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217</xdr:row>
      <xdr:rowOff>0</xdr:rowOff>
    </xdr:from>
    <xdr:ext cx="152400" cy="371475"/>
    <xdr:sp macro="" textlink="">
      <xdr:nvSpPr>
        <xdr:cNvPr id="224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217</xdr:row>
      <xdr:rowOff>0</xdr:rowOff>
    </xdr:from>
    <xdr:ext cx="152400" cy="371475"/>
    <xdr:sp macro="" textlink="">
      <xdr:nvSpPr>
        <xdr:cNvPr id="224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217</xdr:row>
      <xdr:rowOff>0</xdr:rowOff>
    </xdr:from>
    <xdr:ext cx="152400" cy="371475"/>
    <xdr:sp macro="" textlink="">
      <xdr:nvSpPr>
        <xdr:cNvPr id="224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217</xdr:row>
      <xdr:rowOff>0</xdr:rowOff>
    </xdr:from>
    <xdr:ext cx="152400" cy="371475"/>
    <xdr:sp macro="" textlink="">
      <xdr:nvSpPr>
        <xdr:cNvPr id="224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217</xdr:row>
      <xdr:rowOff>0</xdr:rowOff>
    </xdr:from>
    <xdr:ext cx="152400" cy="371475"/>
    <xdr:sp macro="" textlink="">
      <xdr:nvSpPr>
        <xdr:cNvPr id="224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453</xdr:row>
      <xdr:rowOff>0</xdr:rowOff>
    </xdr:from>
    <xdr:ext cx="152400" cy="371475"/>
    <xdr:sp macro="" textlink="">
      <xdr:nvSpPr>
        <xdr:cNvPr id="225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453</xdr:row>
      <xdr:rowOff>0</xdr:rowOff>
    </xdr:from>
    <xdr:ext cx="152400" cy="371475"/>
    <xdr:sp macro="" textlink="">
      <xdr:nvSpPr>
        <xdr:cNvPr id="225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453</xdr:row>
      <xdr:rowOff>0</xdr:rowOff>
    </xdr:from>
    <xdr:ext cx="152400" cy="371475"/>
    <xdr:sp macro="" textlink="">
      <xdr:nvSpPr>
        <xdr:cNvPr id="225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453</xdr:row>
      <xdr:rowOff>0</xdr:rowOff>
    </xdr:from>
    <xdr:ext cx="152400" cy="371475"/>
    <xdr:sp macro="" textlink="">
      <xdr:nvSpPr>
        <xdr:cNvPr id="225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453</xdr:row>
      <xdr:rowOff>0</xdr:rowOff>
    </xdr:from>
    <xdr:ext cx="152400" cy="371475"/>
    <xdr:sp macro="" textlink="">
      <xdr:nvSpPr>
        <xdr:cNvPr id="225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453</xdr:row>
      <xdr:rowOff>0</xdr:rowOff>
    </xdr:from>
    <xdr:ext cx="152400" cy="371475"/>
    <xdr:sp macro="" textlink="">
      <xdr:nvSpPr>
        <xdr:cNvPr id="225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C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453</xdr:row>
      <xdr:rowOff>0</xdr:rowOff>
    </xdr:from>
    <xdr:ext cx="152400" cy="371475"/>
    <xdr:sp macro="" textlink="">
      <xdr:nvSpPr>
        <xdr:cNvPr id="225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453</xdr:row>
      <xdr:rowOff>0</xdr:rowOff>
    </xdr:from>
    <xdr:ext cx="152400" cy="371475"/>
    <xdr:sp macro="" textlink="">
      <xdr:nvSpPr>
        <xdr:cNvPr id="225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453</xdr:row>
      <xdr:rowOff>0</xdr:rowOff>
    </xdr:from>
    <xdr:ext cx="152400" cy="371475"/>
    <xdr:sp macro="" textlink="">
      <xdr:nvSpPr>
        <xdr:cNvPr id="225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453</xdr:row>
      <xdr:rowOff>0</xdr:rowOff>
    </xdr:from>
    <xdr:ext cx="152400" cy="371475"/>
    <xdr:sp macro="" textlink="">
      <xdr:nvSpPr>
        <xdr:cNvPr id="225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453</xdr:row>
      <xdr:rowOff>0</xdr:rowOff>
    </xdr:from>
    <xdr:ext cx="152400" cy="371475"/>
    <xdr:sp macro="" textlink="">
      <xdr:nvSpPr>
        <xdr:cNvPr id="226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453</xdr:row>
      <xdr:rowOff>0</xdr:rowOff>
    </xdr:from>
    <xdr:ext cx="152400" cy="371475"/>
    <xdr:sp macro="" textlink="">
      <xdr:nvSpPr>
        <xdr:cNvPr id="226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6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6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6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6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6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6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6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6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7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7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D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7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7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7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7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7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7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7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7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8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8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8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8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8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8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8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8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E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8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0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8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1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9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9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3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374</xdr:row>
      <xdr:rowOff>0</xdr:rowOff>
    </xdr:from>
    <xdr:ext cx="152400" cy="371475"/>
    <xdr:sp macro="" textlink="">
      <xdr:nvSpPr>
        <xdr:cNvPr id="229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4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374</xdr:row>
      <xdr:rowOff>0</xdr:rowOff>
    </xdr:from>
    <xdr:ext cx="152400" cy="371475"/>
    <xdr:sp macro="" textlink="">
      <xdr:nvSpPr>
        <xdr:cNvPr id="229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374</xdr:row>
      <xdr:rowOff>0</xdr:rowOff>
    </xdr:from>
    <xdr:ext cx="152400" cy="371475"/>
    <xdr:sp macro="" textlink="">
      <xdr:nvSpPr>
        <xdr:cNvPr id="229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6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374</xdr:row>
      <xdr:rowOff>0</xdr:rowOff>
    </xdr:from>
    <xdr:ext cx="152400" cy="371475"/>
    <xdr:sp macro="" textlink="">
      <xdr:nvSpPr>
        <xdr:cNvPr id="229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7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374</xdr:row>
      <xdr:rowOff>0</xdr:rowOff>
    </xdr:from>
    <xdr:ext cx="152400" cy="371475"/>
    <xdr:sp macro="" textlink="">
      <xdr:nvSpPr>
        <xdr:cNvPr id="229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8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374</xdr:row>
      <xdr:rowOff>0</xdr:rowOff>
    </xdr:from>
    <xdr:ext cx="152400" cy="371475"/>
    <xdr:sp macro="" textlink="">
      <xdr:nvSpPr>
        <xdr:cNvPr id="229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9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29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A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29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30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30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D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30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E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30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FF08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30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0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30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1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30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2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30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3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30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4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30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5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31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6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31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7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31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8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31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9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31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A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31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B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31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C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31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D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318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E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319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0F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320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0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321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1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495300</xdr:colOff>
      <xdr:row>4</xdr:row>
      <xdr:rowOff>0</xdr:rowOff>
    </xdr:from>
    <xdr:ext cx="152400" cy="371475"/>
    <xdr:sp macro="" textlink="">
      <xdr:nvSpPr>
        <xdr:cNvPr id="2322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2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219075</xdr:colOff>
      <xdr:row>4</xdr:row>
      <xdr:rowOff>0</xdr:rowOff>
    </xdr:from>
    <xdr:ext cx="152400" cy="371475"/>
    <xdr:sp macro="" textlink="">
      <xdr:nvSpPr>
        <xdr:cNvPr id="2323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3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809625</xdr:colOff>
      <xdr:row>4</xdr:row>
      <xdr:rowOff>0</xdr:rowOff>
    </xdr:from>
    <xdr:ext cx="152400" cy="371475"/>
    <xdr:sp macro="" textlink="">
      <xdr:nvSpPr>
        <xdr:cNvPr id="2324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4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1123950</xdr:colOff>
      <xdr:row>4</xdr:row>
      <xdr:rowOff>0</xdr:rowOff>
    </xdr:from>
    <xdr:ext cx="152400" cy="371475"/>
    <xdr:sp macro="" textlink="">
      <xdr:nvSpPr>
        <xdr:cNvPr id="2325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5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1438275</xdr:colOff>
      <xdr:row>4</xdr:row>
      <xdr:rowOff>0</xdr:rowOff>
    </xdr:from>
    <xdr:ext cx="152400" cy="371475"/>
    <xdr:sp macro="" textlink="">
      <xdr:nvSpPr>
        <xdr:cNvPr id="2326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6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19</xdr:col>
      <xdr:colOff>2066925</xdr:colOff>
      <xdr:row>4</xdr:row>
      <xdr:rowOff>0</xdr:rowOff>
    </xdr:from>
    <xdr:ext cx="152400" cy="371475"/>
    <xdr:sp macro="" textlink="">
      <xdr:nvSpPr>
        <xdr:cNvPr id="2327" name="Shape 5" descr="https://secure-fra.adnxs.com/it?e=wqT_3QLfDvBOXwcAAAMA1gAFAQiruNLHBRDNprrnyIKizDsYsoSc6MDPz5scIAEqLQm9d8HNz8r8PxEmpgux-qP7PxkAAACgmZkmQCG0yHa-nxr_PykzMwEC9CABAEAwq8d3OJgCQKsLSAhQgJPnH1i52xNgAGii7RV461eAAQGKAQNVU0SSAQNFVVKYAaABoAHYBKgBAbABALgBAcABBcgBAtABANgBAOABAPABALICIDFDRjAzQzgyM0JFQjZBNTMzMDgxMzVFNDNBREM2QkEx2AIB4ALAlh_qAgtvdXRsb29rLmNvbfIC9QEKGltVTkVOQ09ERURfQ0xJQ0tfUkVESVJFQ1RdEtYBaHR0cDovL3BpeGVsLm1hdGh0YWcuY29tL2NsaWNrL2ltZz9tdF9haWQ9OTEyMTE3NjAwOTI1OTMxMTQwMSZtdF9pZD0zOTU1Nzg4Jm10X2FkaWQ9MTEyODUwJm10X3NpZD0xMjk3OTA2Jm10X2V4aWQ9NgEoGGluYXBwPTABC6B1dWlkPWQ0YWE1N2EyLTIyMTktNGQwMC05ZTU5LWJkNDRhODE2ZWRjYQEt8GNscD1odHRwJTNBLy93d3cubWVkaWFtYXJrdC5iZSZyZWRpcmVjdD3yAh4KFFtBRF9BVFRSLmFkdmVydGlzZXJdEgYxMTI4NTDyAh0KEltBRF9BVFRSLmNyZWF0aXZlXRIHMzk1Acwc8gIoChFbQkkNISRiaWRfaWRdEhM5RgUBSPICJgoPW1JBTkRPTV9OVU1CRVJeKQCA3wQKEltOT1RJRklDQVRJT05fVVJJXRLIBDxpbWcgc3JjBd0gczovL3RhZ3MuLo8B9BQBbm90aWZ5P2V4Y2g9bWF4JmlkPTVhVzk1cTJqTHpFekx5QXZXa1JTYUZsVVZUTlpWRWwwVFdwSmVFOVRNREJhUkVGM1RGUnNiRTVVYTNSWmJWRXdUa2RGTkUxVVdteGFSMDVvTHpreE1qRXhOell3TURreU5Ua3pNVEUwTURFdk16azFOVGM0T0M4eE1qazNPVEEyTHpZdlZuTjJVbTQ1Y1cxTlJIVjZXRUZ5VjFGNmRuTlpOMFptU2tWVGVuUnBRVjlVWjJOblJVbzVTRnBTVFM4eEx6WXZNVFE1TVRrNE5ETTBNQzh3THpRd01URXdOeTh4T0RNM05EZzJOakU1THpFeE1qZzFNQzh5TlRjeU1UY3ZNUwEwBEl27vgACfgMQXZNQwFMBQjwTC9kcHowTWk3alRfTGs4dkZHejA2aVB2REFFRzggd2lkdGg9MSBoZWlnaHQ9MT54M0NzY3JpcHQgdHlwZT10ZXh0L2phdmFzY3JpcHQgLtQBeGMuYmV0cmFkLmNvbS9kdXJseS5qcz87YWRfdz0xNjABCWhoPTYwMDtjb2lkPTI5MDtuaWQ9MzY4OTtlY2FhSkW7BHwxaVEAfE2rAYMALwmEaD6AAwCIAwGQAwCYAxegAwGqA4kECswDaHR0cGZUAgAvYeRVWAGxCGFwaf5gAv5gAo5gAnRNa0ZTYmpoTWFtVnFOamxpYWpGcVUyVlFNRU5JVFP-YAL-YAJmYAJ8Q0w0TGpaaTc2RDBVM3k0ZF9obGZjRVBWT3NNJm5vZGVh2zQwNiZwcmljZT0ke0FVQ4UrFFBSSUNFfVKDBPCYGhM0Mjk0MzMxODY2NTQyOTM2OTA5Igg2NjcwMTY5NioEMTQ1McADrALIAwDYA8icOuADAOgDAPgDAoAEAJIEBi91dC92MpgEAKIEDjEwOS4xMzMuMjEwLjI3qAT0Y7IEDggAEAEYoAEg2AQoADAAuAQAwATx7hHIBADaBAIIAeAEAPAEgJPnH4gFAZgFAKAFqLOop63nip4_&amp;s=ec7de96dbed542e8fd6d0c987a910d0c92243cd4&amp;referrer=outlook.com">
          <a:extLst>
            <a:ext uri="{FF2B5EF4-FFF2-40B4-BE49-F238E27FC236}">
              <a16:creationId xmlns:a16="http://schemas.microsoft.com/office/drawing/2014/main" id="{00000000-0008-0000-0100-000017090000}"/>
            </a:ext>
          </a:extLst>
        </xdr:cNvPr>
        <xdr:cNvSpPr/>
      </xdr:nvSpPr>
      <xdr:spPr>
        <a:xfrm>
          <a:off x="5274563" y="3599025"/>
          <a:ext cx="1428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lucile.bufkens@gmail.com" TargetMode="External"/><Relationship Id="rId21" Type="http://schemas.openxmlformats.org/officeDocument/2006/relationships/hyperlink" Target="mailto:yachting.rcnsm@gmail.com" TargetMode="External"/><Relationship Id="rId42" Type="http://schemas.openxmlformats.org/officeDocument/2006/relationships/hyperlink" Target="mailto:hiernauxb@gmail.com" TargetMode="External"/><Relationship Id="rId63" Type="http://schemas.openxmlformats.org/officeDocument/2006/relationships/hyperlink" Target="mailto:annickdelacollette@hotmail.com" TargetMode="External"/><Relationship Id="rId84" Type="http://schemas.openxmlformats.org/officeDocument/2006/relationships/hyperlink" Target="mailto:bastien.emmerechts@hotmail.com" TargetMode="External"/><Relationship Id="rId138" Type="http://schemas.openxmlformats.org/officeDocument/2006/relationships/hyperlink" Target="mailto:voilelegere@rcnsm.be" TargetMode="External"/><Relationship Id="rId159" Type="http://schemas.openxmlformats.org/officeDocument/2006/relationships/hyperlink" Target="mailto:david.longfils@gmail.com" TargetMode="External"/><Relationship Id="rId170" Type="http://schemas.openxmlformats.org/officeDocument/2006/relationships/hyperlink" Target="mailto:eleonore.moons@outlook.be" TargetMode="External"/><Relationship Id="rId191" Type="http://schemas.openxmlformats.org/officeDocument/2006/relationships/hyperlink" Target="mailto:arianedewasseige@gmail.com" TargetMode="External"/><Relationship Id="rId205" Type="http://schemas.openxmlformats.org/officeDocument/2006/relationships/hyperlink" Target="mailto:vivianevvl@msn.com" TargetMode="External"/><Relationship Id="rId107" Type="http://schemas.openxmlformats.org/officeDocument/2006/relationships/hyperlink" Target="mailto:augustin.ghiot0801@gmail.com" TargetMode="External"/><Relationship Id="rId11" Type="http://schemas.openxmlformats.org/officeDocument/2006/relationships/hyperlink" Target="mailto:roxane.bosteels@gmail.com" TargetMode="External"/><Relationship Id="rId32" Type="http://schemas.openxmlformats.org/officeDocument/2006/relationships/hyperlink" Target="mailto:francois.collard@hotmail.com" TargetMode="External"/><Relationship Id="rId53" Type="http://schemas.openxmlformats.org/officeDocument/2006/relationships/hyperlink" Target="mailto:celine@wdd.be" TargetMode="External"/><Relationship Id="rId74" Type="http://schemas.openxmlformats.org/officeDocument/2006/relationships/hyperlink" Target="mailto:marielle.dewez@hotmail.com" TargetMode="External"/><Relationship Id="rId128" Type="http://schemas.openxmlformats.org/officeDocument/2006/relationships/hyperlink" Target="mailto:thierry.houart@gmail.com" TargetMode="External"/><Relationship Id="rId149" Type="http://schemas.openxmlformats.org/officeDocument/2006/relationships/hyperlink" Target="mailto:mlefebvre.vet@gmail.com" TargetMode="External"/><Relationship Id="rId5" Type="http://schemas.openxmlformats.org/officeDocument/2006/relationships/hyperlink" Target="mailto:lanba@outlook.com" TargetMode="External"/><Relationship Id="rId95" Type="http://schemas.openxmlformats.org/officeDocument/2006/relationships/hyperlink" Target="mailto:rdewasseige01@gmail.com" TargetMode="External"/><Relationship Id="rId160" Type="http://schemas.openxmlformats.org/officeDocument/2006/relationships/hyperlink" Target="mailto:david.longfils@gmail.com" TargetMode="External"/><Relationship Id="rId181" Type="http://schemas.openxmlformats.org/officeDocument/2006/relationships/hyperlink" Target="mailto:ramos_helena@hotmail.com" TargetMode="External"/><Relationship Id="rId216" Type="http://schemas.openxmlformats.org/officeDocument/2006/relationships/hyperlink" Target="mailto:youriwirtz@icloud.com" TargetMode="External"/><Relationship Id="rId22" Type="http://schemas.openxmlformats.org/officeDocument/2006/relationships/hyperlink" Target="mailto:aodren.capart@gmail.com" TargetMode="External"/><Relationship Id="rId43" Type="http://schemas.openxmlformats.org/officeDocument/2006/relationships/hyperlink" Target="mailto:patrick_dassy@yahoo.fr" TargetMode="External"/><Relationship Id="rId64" Type="http://schemas.openxmlformats.org/officeDocument/2006/relationships/hyperlink" Target="mailto:catherine@delahaut.be" TargetMode="External"/><Relationship Id="rId118" Type="http://schemas.openxmlformats.org/officeDocument/2006/relationships/hyperlink" Target="mailto:william.hage1@outlook.be" TargetMode="External"/><Relationship Id="rId139" Type="http://schemas.openxmlformats.org/officeDocument/2006/relationships/hyperlink" Target="mailto:christine.kocklenberg@skynet.be" TargetMode="External"/><Relationship Id="rId85" Type="http://schemas.openxmlformats.org/officeDocument/2006/relationships/hyperlink" Target="mailto:martin.eyckermans@gmail.com" TargetMode="External"/><Relationship Id="rId150" Type="http://schemas.openxmlformats.org/officeDocument/2006/relationships/hyperlink" Target="mailto:helene.lefevre971@gmail.com" TargetMode="External"/><Relationship Id="rId171" Type="http://schemas.openxmlformats.org/officeDocument/2006/relationships/hyperlink" Target="mailto:moriconi.maury@skynet.be" TargetMode="External"/><Relationship Id="rId192" Type="http://schemas.openxmlformats.org/officeDocument/2006/relationships/hyperlink" Target="mailto:ghi.stasse@yahoo.fr" TargetMode="External"/><Relationship Id="rId206" Type="http://schemas.openxmlformats.org/officeDocument/2006/relationships/hyperlink" Target="mailto:tiphanievanpoele@gmail.com" TargetMode="External"/><Relationship Id="rId12" Type="http://schemas.openxmlformats.org/officeDocument/2006/relationships/hyperlink" Target="mailto:nathdejaeger@hotmail.com" TargetMode="External"/><Relationship Id="rId33" Type="http://schemas.openxmlformats.org/officeDocument/2006/relationships/hyperlink" Target="mailto:francois.collard@hotmail.com" TargetMode="External"/><Relationship Id="rId108" Type="http://schemas.openxmlformats.org/officeDocument/2006/relationships/hyperlink" Target="mailto:sebastiengodeau@gmail.com" TargetMode="External"/><Relationship Id="rId129" Type="http://schemas.openxmlformats.org/officeDocument/2006/relationships/hyperlink" Target="mailto:thierry.houart@gmail.com" TargetMode="External"/><Relationship Id="rId54" Type="http://schemas.openxmlformats.org/officeDocument/2006/relationships/hyperlink" Target="mailto:celine@wdd.be" TargetMode="External"/><Relationship Id="rId75" Type="http://schemas.openxmlformats.org/officeDocument/2006/relationships/hyperlink" Target="mailto:guildharveng@hotmail.com" TargetMode="External"/><Relationship Id="rId96" Type="http://schemas.openxmlformats.org/officeDocument/2006/relationships/hyperlink" Target="mailto:ch.frederickx@skynet.be" TargetMode="External"/><Relationship Id="rId140" Type="http://schemas.openxmlformats.org/officeDocument/2006/relationships/hyperlink" Target="mailto:giuseppe.laversa@cdatc.org" TargetMode="External"/><Relationship Id="rId161" Type="http://schemas.openxmlformats.org/officeDocument/2006/relationships/hyperlink" Target="mailto:david.longfils@gmail.com" TargetMode="External"/><Relationship Id="rId182" Type="http://schemas.openxmlformats.org/officeDocument/2006/relationships/hyperlink" Target="mailto:edruartray@gmail.com" TargetMode="External"/><Relationship Id="rId217" Type="http://schemas.openxmlformats.org/officeDocument/2006/relationships/hyperlink" Target="mailto:vincent.devree@gmail.com" TargetMode="External"/><Relationship Id="rId6" Type="http://schemas.openxmlformats.org/officeDocument/2006/relationships/hyperlink" Target="mailto:rolandbeaurain47@gmail.com" TargetMode="External"/><Relationship Id="rId23" Type="http://schemas.openxmlformats.org/officeDocument/2006/relationships/hyperlink" Target="mailto:kerian.capart@gmail.com" TargetMode="External"/><Relationship Id="rId119" Type="http://schemas.openxmlformats.org/officeDocument/2006/relationships/hyperlink" Target="mailto:pierrehalleux@gmail.com" TargetMode="External"/><Relationship Id="rId44" Type="http://schemas.openxmlformats.org/officeDocument/2006/relationships/hyperlink" Target="mailto:annedaube@skynet.be" TargetMode="External"/><Relationship Id="rId65" Type="http://schemas.openxmlformats.org/officeDocument/2006/relationships/hyperlink" Target="mailto:stephaniedelbauve@yahoo.fr" TargetMode="External"/><Relationship Id="rId86" Type="http://schemas.openxmlformats.org/officeDocument/2006/relationships/hyperlink" Target="mailto:stephaniedelbauve@yahoo.fr" TargetMode="External"/><Relationship Id="rId130" Type="http://schemas.openxmlformats.org/officeDocument/2006/relationships/hyperlink" Target="mailto:thierry.houart@gmail.com" TargetMode="External"/><Relationship Id="rId151" Type="http://schemas.openxmlformats.org/officeDocument/2006/relationships/hyperlink" Target="mailto:anne.pittie@skynet.be" TargetMode="External"/><Relationship Id="rId172" Type="http://schemas.openxmlformats.org/officeDocument/2006/relationships/hyperlink" Target="mailto:bmottoul58@gmail.com" TargetMode="External"/><Relationship Id="rId193" Type="http://schemas.openxmlformats.org/officeDocument/2006/relationships/hyperlink" Target="mailto:laurent.stiz@proximus.com" TargetMode="External"/><Relationship Id="rId207" Type="http://schemas.openxmlformats.org/officeDocument/2006/relationships/hyperlink" Target="mailto:laurence.vdb@outlook.be" TargetMode="External"/><Relationship Id="rId13" Type="http://schemas.openxmlformats.org/officeDocument/2006/relationships/hyperlink" Target="mailto:bruninmaxime@hotmail.fr" TargetMode="External"/><Relationship Id="rId109" Type="http://schemas.openxmlformats.org/officeDocument/2006/relationships/hyperlink" Target="mailto:timeogodeau2005@gmail.com" TargetMode="External"/><Relationship Id="rId34" Type="http://schemas.openxmlformats.org/officeDocument/2006/relationships/hyperlink" Target="mailto:geoffroy.colsenet@gmail.com" TargetMode="External"/><Relationship Id="rId55" Type="http://schemas.openxmlformats.org/officeDocument/2006/relationships/hyperlink" Target="mailto:quentin@wdd.be" TargetMode="External"/><Relationship Id="rId76" Type="http://schemas.openxmlformats.org/officeDocument/2006/relationships/hyperlink" Target="mailto:asbouchat@yahoo.fr" TargetMode="External"/><Relationship Id="rId97" Type="http://schemas.openxmlformats.org/officeDocument/2006/relationships/hyperlink" Target="mailto:genebajoga@gmail.com" TargetMode="External"/><Relationship Id="rId120" Type="http://schemas.openxmlformats.org/officeDocument/2006/relationships/hyperlink" Target="mailto:hanonemil@hotmail.com" TargetMode="External"/><Relationship Id="rId141" Type="http://schemas.openxmlformats.org/officeDocument/2006/relationships/hyperlink" Target="mailto:laversajoseph@gmail.com" TargetMode="External"/><Relationship Id="rId7" Type="http://schemas.openxmlformats.org/officeDocument/2006/relationships/hyperlink" Target="mailto:raphaelbeaurain78@gmail.com" TargetMode="External"/><Relationship Id="rId162" Type="http://schemas.openxmlformats.org/officeDocument/2006/relationships/hyperlink" Target="mailto:stephanie.mahiat@gmail.com" TargetMode="External"/><Relationship Id="rId183" Type="http://schemas.openxmlformats.org/officeDocument/2006/relationships/hyperlink" Target="mailto:reissecedric@gmail.com" TargetMode="External"/><Relationship Id="rId218" Type="http://schemas.openxmlformats.org/officeDocument/2006/relationships/hyperlink" Target="mailto:ludivine.dieudonne@gmail.com" TargetMode="External"/><Relationship Id="rId24" Type="http://schemas.openxmlformats.org/officeDocument/2006/relationships/hyperlink" Target="mailto:philippe.cavrenne@gmail.com" TargetMode="External"/><Relationship Id="rId45" Type="http://schemas.openxmlformats.org/officeDocument/2006/relationships/hyperlink" Target="mailto:deboisriou@gmail.com" TargetMode="External"/><Relationship Id="rId66" Type="http://schemas.openxmlformats.org/officeDocument/2006/relationships/hyperlink" Target="mailto:olivierdeom@gmail.com" TargetMode="External"/><Relationship Id="rId87" Type="http://schemas.openxmlformats.org/officeDocument/2006/relationships/hyperlink" Target="mailto:stephaniedelbauve@yahoo.fr" TargetMode="External"/><Relationship Id="rId110" Type="http://schemas.openxmlformats.org/officeDocument/2006/relationships/hyperlink" Target="mailto:sebastiengodeau@gmail.com" TargetMode="External"/><Relationship Id="rId131" Type="http://schemas.openxmlformats.org/officeDocument/2006/relationships/hyperlink" Target="mailto:elinejcb@icloud.com" TargetMode="External"/><Relationship Id="rId152" Type="http://schemas.openxmlformats.org/officeDocument/2006/relationships/hyperlink" Target="mailto:anne.pittie@skynet.be" TargetMode="External"/><Relationship Id="rId173" Type="http://schemas.openxmlformats.org/officeDocument/2006/relationships/hyperlink" Target="mailto:leanaveau11@gmail.com" TargetMode="External"/><Relationship Id="rId194" Type="http://schemas.openxmlformats.org/officeDocument/2006/relationships/hyperlink" Target="mailto:bastienstocq@gmail.com" TargetMode="External"/><Relationship Id="rId208" Type="http://schemas.openxmlformats.org/officeDocument/2006/relationships/hyperlink" Target="mailto:wepionlesfraises@hotmail.com" TargetMode="External"/><Relationship Id="rId14" Type="http://schemas.openxmlformats.org/officeDocument/2006/relationships/hyperlink" Target="mailto:catherine_guirkinger@unamur.be" TargetMode="External"/><Relationship Id="rId35" Type="http://schemas.openxmlformats.org/officeDocument/2006/relationships/hyperlink" Target="mailto:geoffroy.colsenet@gmail.com" TargetMode="External"/><Relationship Id="rId56" Type="http://schemas.openxmlformats.org/officeDocument/2006/relationships/hyperlink" Target="mailto:rdewasseige01@gmail.com" TargetMode="External"/><Relationship Id="rId77" Type="http://schemas.openxmlformats.org/officeDocument/2006/relationships/hyperlink" Target="mailto:o.dossogne@me.com" TargetMode="External"/><Relationship Id="rId100" Type="http://schemas.openxmlformats.org/officeDocument/2006/relationships/hyperlink" Target="mailto:lirose.furnemont@gmail.com" TargetMode="External"/><Relationship Id="rId8" Type="http://schemas.openxmlformats.org/officeDocument/2006/relationships/hyperlink" Target="mailto:sdbens@ribono.be" TargetMode="External"/><Relationship Id="rId51" Type="http://schemas.openxmlformats.org/officeDocument/2006/relationships/hyperlink" Target="mailto:tderipainsel@hotmail.fr" TargetMode="External"/><Relationship Id="rId72" Type="http://schemas.openxmlformats.org/officeDocument/2006/relationships/hyperlink" Target="mailto:quentin.devresse@gmail.com" TargetMode="External"/><Relationship Id="rId93" Type="http://schemas.openxmlformats.org/officeDocument/2006/relationships/hyperlink" Target="mailto:gfoulon47@gmail.com" TargetMode="External"/><Relationship Id="rId98" Type="http://schemas.openxmlformats.org/officeDocument/2006/relationships/hyperlink" Target="mailto:genebajoga@gmail.com" TargetMode="External"/><Relationship Id="rId121" Type="http://schemas.openxmlformats.org/officeDocument/2006/relationships/hyperlink" Target="mailto:kathelyne.hargot@gmail.com" TargetMode="External"/><Relationship Id="rId142" Type="http://schemas.openxmlformats.org/officeDocument/2006/relationships/hyperlink" Target="mailto:christellenoiret@gmail.com" TargetMode="External"/><Relationship Id="rId163" Type="http://schemas.openxmlformats.org/officeDocument/2006/relationships/hyperlink" Target="mailto:stephanie.mahiat@gmail.com" TargetMode="External"/><Relationship Id="rId184" Type="http://schemas.openxmlformats.org/officeDocument/2006/relationships/hyperlink" Target="mailto:reissecedric@gmail.com" TargetMode="External"/><Relationship Id="rId189" Type="http://schemas.openxmlformats.org/officeDocument/2006/relationships/hyperlink" Target="mailto:nicolesorgeloos@gmail.com" TargetMode="External"/><Relationship Id="rId219" Type="http://schemas.openxmlformats.org/officeDocument/2006/relationships/hyperlink" Target="mailto:rolesire@gmail.com" TargetMode="External"/><Relationship Id="rId3" Type="http://schemas.openxmlformats.org/officeDocument/2006/relationships/hyperlink" Target="mailto:appelmans.jessica@hotmail.com" TargetMode="External"/><Relationship Id="rId214" Type="http://schemas.openxmlformats.org/officeDocument/2006/relationships/hyperlink" Target="mailto:alexhermant@hotmail.com" TargetMode="External"/><Relationship Id="rId25" Type="http://schemas.openxmlformats.org/officeDocument/2006/relationships/hyperlink" Target="mailto:clemicharlier@gmail.com" TargetMode="External"/><Relationship Id="rId46" Type="http://schemas.openxmlformats.org/officeDocument/2006/relationships/hyperlink" Target="mailto:elisabethdeconinck0@gmail.com" TargetMode="External"/><Relationship Id="rId67" Type="http://schemas.openxmlformats.org/officeDocument/2006/relationships/hyperlink" Target="mailto:aimee.depireux@hotmail.com" TargetMode="External"/><Relationship Id="rId116" Type="http://schemas.openxmlformats.org/officeDocument/2006/relationships/hyperlink" Target="mailto:frg066@gmail.com" TargetMode="External"/><Relationship Id="rId137" Type="http://schemas.openxmlformats.org/officeDocument/2006/relationships/hyperlink" Target="mailto:voilelegere@rcnsm.be" TargetMode="External"/><Relationship Id="rId158" Type="http://schemas.openxmlformats.org/officeDocument/2006/relationships/hyperlink" Target="mailto:christiane.lognay@gmail.com" TargetMode="External"/><Relationship Id="rId20" Type="http://schemas.openxmlformats.org/officeDocument/2006/relationships/hyperlink" Target="mailto:n.capalao@gmail.com" TargetMode="External"/><Relationship Id="rId41" Type="http://schemas.openxmlformats.org/officeDocument/2006/relationships/hyperlink" Target="mailto:dominique@axailia.be" TargetMode="External"/><Relationship Id="rId62" Type="http://schemas.openxmlformats.org/officeDocument/2006/relationships/hyperlink" Target="mailto:pub@ets-sarl.eu" TargetMode="External"/><Relationship Id="rId83" Type="http://schemas.openxmlformats.org/officeDocument/2006/relationships/hyperlink" Target="mailto:pascal.eloir@gmail.com" TargetMode="External"/><Relationship Id="rId88" Type="http://schemas.openxmlformats.org/officeDocument/2006/relationships/hyperlink" Target="mailto:stephaniedelbauve@yahoo.fr" TargetMode="External"/><Relationship Id="rId111" Type="http://schemas.openxmlformats.org/officeDocument/2006/relationships/hyperlink" Target="mailto:gogots@gmail.com" TargetMode="External"/><Relationship Id="rId132" Type="http://schemas.openxmlformats.org/officeDocument/2006/relationships/hyperlink" Target="mailto:catherine@jacqmin.eu" TargetMode="External"/><Relationship Id="rId153" Type="http://schemas.openxmlformats.org/officeDocument/2006/relationships/hyperlink" Target="mailto:laurencelenoir@hotmail.com" TargetMode="External"/><Relationship Id="rId174" Type="http://schemas.openxmlformats.org/officeDocument/2006/relationships/hyperlink" Target="mailto:edmn@gmx.fr" TargetMode="External"/><Relationship Id="rId179" Type="http://schemas.openxmlformats.org/officeDocument/2006/relationships/hyperlink" Target="mailto:ronald.pirlot@gmail.com" TargetMode="External"/><Relationship Id="rId195" Type="http://schemas.openxmlformats.org/officeDocument/2006/relationships/hyperlink" Target="mailto:sandrinetaelman@hotmail.com" TargetMode="External"/><Relationship Id="rId209" Type="http://schemas.openxmlformats.org/officeDocument/2006/relationships/hyperlink" Target="mailto:mvanschel@gmail.com" TargetMode="External"/><Relationship Id="rId190" Type="http://schemas.openxmlformats.org/officeDocument/2006/relationships/hyperlink" Target="mailto:tspkls@hotmail.com" TargetMode="External"/><Relationship Id="rId204" Type="http://schemas.openxmlformats.org/officeDocument/2006/relationships/hyperlink" Target="mailto:jean.vanbraekel@outlook.com" TargetMode="External"/><Relationship Id="rId220" Type="http://schemas.openxmlformats.org/officeDocument/2006/relationships/hyperlink" Target="mailto:lstocklin@hotmail.com" TargetMode="External"/><Relationship Id="rId15" Type="http://schemas.openxmlformats.org/officeDocument/2006/relationships/hyperlink" Target="mailto:eric.buchler@gmail.com" TargetMode="External"/><Relationship Id="rId36" Type="http://schemas.openxmlformats.org/officeDocument/2006/relationships/hyperlink" Target="mailto:geoffroy.colsenet@gmail.com" TargetMode="External"/><Relationship Id="rId57" Type="http://schemas.openxmlformats.org/officeDocument/2006/relationships/hyperlink" Target="mailto:debouchechristophe@voo.be" TargetMode="External"/><Relationship Id="rId106" Type="http://schemas.openxmlformats.org/officeDocument/2006/relationships/hyperlink" Target="mailto:elisabeth.gerin@outlook.com" TargetMode="External"/><Relationship Id="rId127" Type="http://schemas.openxmlformats.org/officeDocument/2006/relationships/hyperlink" Target="mailto:infotl@pm.me" TargetMode="External"/><Relationship Id="rId10" Type="http://schemas.openxmlformats.org/officeDocument/2006/relationships/hyperlink" Target="mailto:audrey.bourguet@bnpparibasfortis.com" TargetMode="External"/><Relationship Id="rId31" Type="http://schemas.openxmlformats.org/officeDocument/2006/relationships/hyperlink" Target="mailto:francois.collard@hotmail.com" TargetMode="External"/><Relationship Id="rId52" Type="http://schemas.openxmlformats.org/officeDocument/2006/relationships/hyperlink" Target="mailto:devries.alec@gmail.com" TargetMode="External"/><Relationship Id="rId73" Type="http://schemas.openxmlformats.org/officeDocument/2006/relationships/hyperlink" Target="mailto:quentin.devresse@gmail.com" TargetMode="External"/><Relationship Id="rId78" Type="http://schemas.openxmlformats.org/officeDocument/2006/relationships/hyperlink" Target="mailto:genebajoga@gmail.com" TargetMode="External"/><Relationship Id="rId94" Type="http://schemas.openxmlformats.org/officeDocument/2006/relationships/hyperlink" Target="mailto:isafoulon@skynet.be" TargetMode="External"/><Relationship Id="rId99" Type="http://schemas.openxmlformats.org/officeDocument/2006/relationships/hyperlink" Target="mailto:ph.fronville@hotmail.com" TargetMode="External"/><Relationship Id="rId101" Type="http://schemas.openxmlformats.org/officeDocument/2006/relationships/hyperlink" Target="mailto:isabelle.galasse@outlook.com" TargetMode="External"/><Relationship Id="rId122" Type="http://schemas.openxmlformats.org/officeDocument/2006/relationships/hyperlink" Target="mailto:steven.harvengt@gmail.com" TargetMode="External"/><Relationship Id="rId143" Type="http://schemas.openxmlformats.org/officeDocument/2006/relationships/hyperlink" Target="mailto:ilatteur@gmail.com" TargetMode="External"/><Relationship Id="rId148" Type="http://schemas.openxmlformats.org/officeDocument/2006/relationships/hyperlink" Target="mailto:lecomtealexandre@hotmail.com" TargetMode="External"/><Relationship Id="rId164" Type="http://schemas.openxmlformats.org/officeDocument/2006/relationships/hyperlink" Target="mailto:reginemaindiaux@hotmail.com" TargetMode="External"/><Relationship Id="rId169" Type="http://schemas.openxmlformats.org/officeDocument/2006/relationships/hyperlink" Target="mailto:ameliemonnoye@hotmail.com" TargetMode="External"/><Relationship Id="rId185" Type="http://schemas.openxmlformats.org/officeDocument/2006/relationships/hyperlink" Target="mailto:reissecedric@gmail.com" TargetMode="External"/><Relationship Id="rId4" Type="http://schemas.openxmlformats.org/officeDocument/2006/relationships/hyperlink" Target="mailto:elise.bajart@gmail.com" TargetMode="External"/><Relationship Id="rId9" Type="http://schemas.openxmlformats.org/officeDocument/2006/relationships/hyperlink" Target="mailto:fabienne.blondiau@gmail.com" TargetMode="External"/><Relationship Id="rId180" Type="http://schemas.openxmlformats.org/officeDocument/2006/relationships/hyperlink" Target="mailto:miquewet@gmail.com" TargetMode="External"/><Relationship Id="rId210" Type="http://schemas.openxmlformats.org/officeDocument/2006/relationships/hyperlink" Target="mailto:nicolas.vasbinder@gmail.com" TargetMode="External"/><Relationship Id="rId215" Type="http://schemas.openxmlformats.org/officeDocument/2006/relationships/hyperlink" Target="mailto:alexhermant@hotmail.com" TargetMode="External"/><Relationship Id="rId26" Type="http://schemas.openxmlformats.org/officeDocument/2006/relationships/hyperlink" Target="mailto:phc@actibel.be" TargetMode="External"/><Relationship Id="rId47" Type="http://schemas.openxmlformats.org/officeDocument/2006/relationships/hyperlink" Target="mailto:bertrand@decordoue.eu" TargetMode="External"/><Relationship Id="rId68" Type="http://schemas.openxmlformats.org/officeDocument/2006/relationships/hyperlink" Target="mailto:olivier.desmet@belgacom.net" TargetMode="External"/><Relationship Id="rId89" Type="http://schemas.openxmlformats.org/officeDocument/2006/relationships/hyperlink" Target="mailto:stephaniedelbauve@yahoo.fr" TargetMode="External"/><Relationship Id="rId112" Type="http://schemas.openxmlformats.org/officeDocument/2006/relationships/hyperlink" Target="mailto:gogots@gmail.com" TargetMode="External"/><Relationship Id="rId133" Type="http://schemas.openxmlformats.org/officeDocument/2006/relationships/hyperlink" Target="mailto:isabelle@loc8.be" TargetMode="External"/><Relationship Id="rId154" Type="http://schemas.openxmlformats.org/officeDocument/2006/relationships/hyperlink" Target="mailto:stephanie.leonard@nrb.be" TargetMode="External"/><Relationship Id="rId175" Type="http://schemas.openxmlformats.org/officeDocument/2006/relationships/hyperlink" Target="mailto:peretconsult@gmail.com" TargetMode="External"/><Relationship Id="rId196" Type="http://schemas.openxmlformats.org/officeDocument/2006/relationships/hyperlink" Target="mailto:ludovic.thibaut@gmail.com" TargetMode="External"/><Relationship Id="rId200" Type="http://schemas.openxmlformats.org/officeDocument/2006/relationships/hyperlink" Target="mailto:gauthier.tilmans@skynet.be" TargetMode="External"/><Relationship Id="rId16" Type="http://schemas.openxmlformats.org/officeDocument/2006/relationships/hyperlink" Target="mailto:kathleen.buda@live.be" TargetMode="External"/><Relationship Id="rId221" Type="http://schemas.openxmlformats.org/officeDocument/2006/relationships/hyperlink" Target="mailto:trigaux.marion@gmail.com" TargetMode="External"/><Relationship Id="rId37" Type="http://schemas.openxmlformats.org/officeDocument/2006/relationships/hyperlink" Target="mailto:geoffroy.colsenet@gmail.com" TargetMode="External"/><Relationship Id="rId58" Type="http://schemas.openxmlformats.org/officeDocument/2006/relationships/hyperlink" Target="mailto:decroix001@hotmail.com" TargetMode="External"/><Relationship Id="rId79" Type="http://schemas.openxmlformats.org/officeDocument/2006/relationships/hyperlink" Target="mailto:ducenne@skynet.be" TargetMode="External"/><Relationship Id="rId102" Type="http://schemas.openxmlformats.org/officeDocument/2006/relationships/hyperlink" Target="mailto:floflogautier@hotmail.com" TargetMode="External"/><Relationship Id="rId123" Type="http://schemas.openxmlformats.org/officeDocument/2006/relationships/hyperlink" Target="mailto:taha.hatib@gmail.com" TargetMode="External"/><Relationship Id="rId144" Type="http://schemas.openxmlformats.org/officeDocument/2006/relationships/hyperlink" Target="mailto:eytan.laurent@gmail.com" TargetMode="External"/><Relationship Id="rId90" Type="http://schemas.openxmlformats.org/officeDocument/2006/relationships/hyperlink" Target="mailto:celine_f84@msn.com" TargetMode="External"/><Relationship Id="rId165" Type="http://schemas.openxmlformats.org/officeDocument/2006/relationships/hyperlink" Target="mailto:reginemaindiaux@hotmail.com" TargetMode="External"/><Relationship Id="rId186" Type="http://schemas.openxmlformats.org/officeDocument/2006/relationships/hyperlink" Target="mailto:edmn@gmx.fr" TargetMode="External"/><Relationship Id="rId211" Type="http://schemas.openxmlformats.org/officeDocument/2006/relationships/hyperlink" Target="mailto:benoitvermeiren@gmail.com" TargetMode="External"/><Relationship Id="rId27" Type="http://schemas.openxmlformats.org/officeDocument/2006/relationships/hyperlink" Target="mailto:nataliacharlier@gmail.com" TargetMode="External"/><Relationship Id="rId48" Type="http://schemas.openxmlformats.org/officeDocument/2006/relationships/hyperlink" Target="mailto:s.degourcy@hotmail.be" TargetMode="External"/><Relationship Id="rId69" Type="http://schemas.openxmlformats.org/officeDocument/2006/relationships/hyperlink" Target="mailto:simon.desseille@gmail.com" TargetMode="External"/><Relationship Id="rId113" Type="http://schemas.openxmlformats.org/officeDocument/2006/relationships/hyperlink" Target="mailto:pacal70@hotmail.com" TargetMode="External"/><Relationship Id="rId134" Type="http://schemas.openxmlformats.org/officeDocument/2006/relationships/hyperlink" Target="mailto:gegejadoul@skynet.be" TargetMode="External"/><Relationship Id="rId80" Type="http://schemas.openxmlformats.org/officeDocument/2006/relationships/hyperlink" Target="mailto:muriel.bary@chuuclnamur.ucllouvain.be" TargetMode="External"/><Relationship Id="rId155" Type="http://schemas.openxmlformats.org/officeDocument/2006/relationships/hyperlink" Target="mailto:natcharlier@gmail.com" TargetMode="External"/><Relationship Id="rId176" Type="http://schemas.openxmlformats.org/officeDocument/2006/relationships/hyperlink" Target="mailto:gilles.perrouin@gmail.com" TargetMode="External"/><Relationship Id="rId197" Type="http://schemas.openxmlformats.org/officeDocument/2006/relationships/hyperlink" Target="mailto:sabinemestre@hotmail.com" TargetMode="External"/><Relationship Id="rId201" Type="http://schemas.openxmlformats.org/officeDocument/2006/relationships/hyperlink" Target="mailto:kristel_bogaerts@yahoo.co.uk" TargetMode="External"/><Relationship Id="rId222" Type="http://schemas.openxmlformats.org/officeDocument/2006/relationships/hyperlink" Target="mailto:manuel_wilmot@hotmail.com" TargetMode="External"/><Relationship Id="rId17" Type="http://schemas.openxmlformats.org/officeDocument/2006/relationships/hyperlink" Target="mailto:lau.burlet@gmail.com" TargetMode="External"/><Relationship Id="rId38" Type="http://schemas.openxmlformats.org/officeDocument/2006/relationships/hyperlink" Target="mailto:compere.julie@hotmail.com" TargetMode="External"/><Relationship Id="rId59" Type="http://schemas.openxmlformats.org/officeDocument/2006/relationships/hyperlink" Target="mailto:marguedefalque@gmail.com" TargetMode="External"/><Relationship Id="rId103" Type="http://schemas.openxmlformats.org/officeDocument/2006/relationships/hyperlink" Target="mailto:annegendebien@gmail.com" TargetMode="External"/><Relationship Id="rId124" Type="http://schemas.openxmlformats.org/officeDocument/2006/relationships/hyperlink" Target="mailto:caroline_hennart@hotmail.com" TargetMode="External"/><Relationship Id="rId70" Type="http://schemas.openxmlformats.org/officeDocument/2006/relationships/hyperlink" Target="mailto:colette.h@scarlet.be" TargetMode="External"/><Relationship Id="rId91" Type="http://schemas.openxmlformats.org/officeDocument/2006/relationships/hyperlink" Target="mailto:mfforain01@hotmail.com" TargetMode="External"/><Relationship Id="rId145" Type="http://schemas.openxmlformats.org/officeDocument/2006/relationships/hyperlink" Target="mailto:laurent.maxens.elouen@gmail.com" TargetMode="External"/><Relationship Id="rId166" Type="http://schemas.openxmlformats.org/officeDocument/2006/relationships/hyperlink" Target="mailto:mmalacord95@gmail.com" TargetMode="External"/><Relationship Id="rId187" Type="http://schemas.openxmlformats.org/officeDocument/2006/relationships/hyperlink" Target="mailto:emmanuelsheeren@hotmail.com" TargetMode="External"/><Relationship Id="rId1" Type="http://schemas.openxmlformats.org/officeDocument/2006/relationships/hyperlink" Target="mailto:abouhamad.laure@yahoo.com" TargetMode="External"/><Relationship Id="rId212" Type="http://schemas.openxmlformats.org/officeDocument/2006/relationships/hyperlink" Target="mailto:vicafran@hotmail.com" TargetMode="External"/><Relationship Id="rId28" Type="http://schemas.openxmlformats.org/officeDocument/2006/relationships/hyperlink" Target="mailto:gregoryetcharlotte@gmail.com" TargetMode="External"/><Relationship Id="rId49" Type="http://schemas.openxmlformats.org/officeDocument/2006/relationships/hyperlink" Target="mailto:virginieconti@gmail.com" TargetMode="External"/><Relationship Id="rId114" Type="http://schemas.openxmlformats.org/officeDocument/2006/relationships/hyperlink" Target="mailto:pacal70@hotmail.com" TargetMode="External"/><Relationship Id="rId60" Type="http://schemas.openxmlformats.org/officeDocument/2006/relationships/hyperlink" Target="mailto:marguedefalque@gmail.com" TargetMode="External"/><Relationship Id="rId81" Type="http://schemas.openxmlformats.org/officeDocument/2006/relationships/hyperlink" Target="mailto:vero.duquesne5000@gmail.com" TargetMode="External"/><Relationship Id="rId135" Type="http://schemas.openxmlformats.org/officeDocument/2006/relationships/hyperlink" Target="mailto:toonymaniac@hotmail.com" TargetMode="External"/><Relationship Id="rId156" Type="http://schemas.openxmlformats.org/officeDocument/2006/relationships/hyperlink" Target="mailto:natcharlier@gmail.com" TargetMode="External"/><Relationship Id="rId177" Type="http://schemas.openxmlformats.org/officeDocument/2006/relationships/hyperlink" Target="mailto:gregoirepichon@gmail.com" TargetMode="External"/><Relationship Id="rId198" Type="http://schemas.openxmlformats.org/officeDocument/2006/relationships/hyperlink" Target="mailto:helenelef@hotmail.com" TargetMode="External"/><Relationship Id="rId202" Type="http://schemas.openxmlformats.org/officeDocument/2006/relationships/hyperlink" Target="mailto:denis_tonglet@hotmail.co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mailto:andre.calcus@skynet.be" TargetMode="External"/><Relationship Id="rId39" Type="http://schemas.openxmlformats.org/officeDocument/2006/relationships/hyperlink" Target="mailto:crucifix.benjamin@gmail.com" TargetMode="External"/><Relationship Id="rId50" Type="http://schemas.openxmlformats.org/officeDocument/2006/relationships/hyperlink" Target="mailto:mderipainsel@hotmail.com" TargetMode="External"/><Relationship Id="rId104" Type="http://schemas.openxmlformats.org/officeDocument/2006/relationships/hyperlink" Target="mailto:jean-luc.geraerts@outlook.com" TargetMode="External"/><Relationship Id="rId125" Type="http://schemas.openxmlformats.org/officeDocument/2006/relationships/hyperlink" Target="mailto:sebastien.hiernaux.5303@gmail.com" TargetMode="External"/><Relationship Id="rId146" Type="http://schemas.openxmlformats.org/officeDocument/2006/relationships/hyperlink" Target="mailto:lemen.th@gmail.com" TargetMode="External"/><Relationship Id="rId167" Type="http://schemas.openxmlformats.org/officeDocument/2006/relationships/hyperlink" Target="mailto:serge.aurelie@skynet.be" TargetMode="External"/><Relationship Id="rId188" Type="http://schemas.openxmlformats.org/officeDocument/2006/relationships/hyperlink" Target="mailto:genebajoga@gmail.com" TargetMode="External"/><Relationship Id="rId71" Type="http://schemas.openxmlformats.org/officeDocument/2006/relationships/hyperlink" Target="mailto:maga.devos@gmail.com" TargetMode="External"/><Relationship Id="rId92" Type="http://schemas.openxmlformats.org/officeDocument/2006/relationships/hyperlink" Target="mailto:gfoulard@gmail.com" TargetMode="External"/><Relationship Id="rId213" Type="http://schemas.openxmlformats.org/officeDocument/2006/relationships/hyperlink" Target="mailto:abrrico@gmail.com" TargetMode="External"/><Relationship Id="rId2" Type="http://schemas.openxmlformats.org/officeDocument/2006/relationships/hyperlink" Target="mailto:cinthia.alessio@gmail.com" TargetMode="External"/><Relationship Id="rId29" Type="http://schemas.openxmlformats.org/officeDocument/2006/relationships/hyperlink" Target="mailto:lessirechristel@yahoo.fr" TargetMode="External"/><Relationship Id="rId40" Type="http://schemas.openxmlformats.org/officeDocument/2006/relationships/hyperlink" Target="mailto:cathy_rossignol@yahoo.com" TargetMode="External"/><Relationship Id="rId115" Type="http://schemas.openxmlformats.org/officeDocument/2006/relationships/hyperlink" Target="mailto:bastiengromadzik@gmail.com" TargetMode="External"/><Relationship Id="rId136" Type="http://schemas.openxmlformats.org/officeDocument/2006/relationships/hyperlink" Target="mailto:voilelegere@rcnsm.be" TargetMode="External"/><Relationship Id="rId157" Type="http://schemas.openxmlformats.org/officeDocument/2006/relationships/hyperlink" Target="mailto:ligotb5100@gmail.com" TargetMode="External"/><Relationship Id="rId178" Type="http://schemas.openxmlformats.org/officeDocument/2006/relationships/hyperlink" Target="mailto:isabelle.a.pierard@gmail.com" TargetMode="External"/><Relationship Id="rId61" Type="http://schemas.openxmlformats.org/officeDocument/2006/relationships/hyperlink" Target="mailto:thibautdegrez@msn.com" TargetMode="External"/><Relationship Id="rId82" Type="http://schemas.openxmlformats.org/officeDocument/2006/relationships/hyperlink" Target="mailto:lilydussart@gmail.come" TargetMode="External"/><Relationship Id="rId199" Type="http://schemas.openxmlformats.org/officeDocument/2006/relationships/hyperlink" Target="mailto:sabinemestre@hotmail.com" TargetMode="External"/><Relationship Id="rId203" Type="http://schemas.openxmlformats.org/officeDocument/2006/relationships/hyperlink" Target="mailto:louis-toussaint@hotmail.com" TargetMode="External"/><Relationship Id="rId19" Type="http://schemas.openxmlformats.org/officeDocument/2006/relationships/hyperlink" Target="mailto:callens.gregory29@hotmail.com" TargetMode="External"/><Relationship Id="rId30" Type="http://schemas.openxmlformats.org/officeDocument/2006/relationships/hyperlink" Target="mailto:sylvie.colin@gmail.com" TargetMode="External"/><Relationship Id="rId105" Type="http://schemas.openxmlformats.org/officeDocument/2006/relationships/hyperlink" Target="mailto:veronique.geretti59@gmail.com" TargetMode="External"/><Relationship Id="rId126" Type="http://schemas.openxmlformats.org/officeDocument/2006/relationships/hyperlink" Target="mailto:hiernauxb@gmail.com" TargetMode="External"/><Relationship Id="rId147" Type="http://schemas.openxmlformats.org/officeDocument/2006/relationships/hyperlink" Target="http://celine_deseillehotmail.com/" TargetMode="External"/><Relationship Id="rId168" Type="http://schemas.openxmlformats.org/officeDocument/2006/relationships/hyperlink" Target="mailto:gaston-mercier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workbookViewId="0"/>
  </sheetViews>
  <sheetFormatPr baseColWidth="10" defaultColWidth="14.3984375" defaultRowHeight="15.05" customHeight="1" x14ac:dyDescent="0.3"/>
  <sheetData>
    <row r="1" spans="1:5" ht="14" x14ac:dyDescent="0.3">
      <c r="A1" s="1"/>
      <c r="B1" s="2"/>
      <c r="C1" s="2"/>
      <c r="D1" s="2"/>
      <c r="E1" s="3"/>
    </row>
    <row r="2" spans="1:5" ht="15.05" customHeight="1" x14ac:dyDescent="0.45">
      <c r="A2" s="618" t="s">
        <v>0</v>
      </c>
      <c r="B2" s="619"/>
      <c r="C2" s="619"/>
      <c r="D2" s="619"/>
      <c r="E2" s="620"/>
    </row>
    <row r="3" spans="1:5" ht="15.05" customHeight="1" x14ac:dyDescent="0.45">
      <c r="A3" s="618" t="s">
        <v>1</v>
      </c>
      <c r="B3" s="619"/>
      <c r="C3" s="619"/>
      <c r="D3" s="619"/>
      <c r="E3" s="620"/>
    </row>
    <row r="4" spans="1:5" ht="14" x14ac:dyDescent="0.3">
      <c r="A4" s="4"/>
      <c r="B4" s="5"/>
      <c r="C4" s="5"/>
      <c r="D4" s="5"/>
      <c r="E4" s="6"/>
    </row>
    <row r="6" spans="1:5" ht="14" x14ac:dyDescent="0.3">
      <c r="A6" s="7" t="s">
        <v>2</v>
      </c>
    </row>
    <row r="7" spans="1:5" ht="14" x14ac:dyDescent="0.3">
      <c r="A7" s="7" t="s">
        <v>3</v>
      </c>
    </row>
    <row r="8" spans="1:5" ht="14" x14ac:dyDescent="0.3">
      <c r="A8" s="7" t="s">
        <v>4</v>
      </c>
    </row>
    <row r="9" spans="1:5" ht="14" x14ac:dyDescent="0.3">
      <c r="A9" s="7" t="s">
        <v>5</v>
      </c>
    </row>
    <row r="11" spans="1:5" ht="14" x14ac:dyDescent="0.3">
      <c r="A11" s="8" t="s">
        <v>6</v>
      </c>
    </row>
    <row r="12" spans="1:5" ht="14" x14ac:dyDescent="0.3">
      <c r="A12" s="7" t="s">
        <v>7</v>
      </c>
    </row>
    <row r="13" spans="1:5" ht="14" x14ac:dyDescent="0.3">
      <c r="A13" s="7" t="s">
        <v>8</v>
      </c>
    </row>
    <row r="14" spans="1:5" ht="14" x14ac:dyDescent="0.3">
      <c r="A14" s="7" t="s">
        <v>9</v>
      </c>
    </row>
    <row r="15" spans="1:5" ht="14" x14ac:dyDescent="0.3">
      <c r="A15" s="7"/>
    </row>
    <row r="16" spans="1:5" ht="14" x14ac:dyDescent="0.3">
      <c r="A16" s="8" t="s">
        <v>10</v>
      </c>
    </row>
    <row r="17" spans="1:2" ht="14" x14ac:dyDescent="0.3">
      <c r="A17" s="9"/>
      <c r="B17" s="7" t="s">
        <v>11</v>
      </c>
    </row>
    <row r="18" spans="1:2" ht="14" x14ac:dyDescent="0.3">
      <c r="A18" s="10"/>
      <c r="B18" s="7" t="s">
        <v>12</v>
      </c>
    </row>
    <row r="20" spans="1:2" ht="14" x14ac:dyDescent="0.3">
      <c r="A20" s="8" t="s">
        <v>13</v>
      </c>
    </row>
    <row r="21" spans="1:2" ht="15.75" customHeight="1" x14ac:dyDescent="0.3">
      <c r="A21" s="11"/>
      <c r="B21" s="7" t="s">
        <v>14</v>
      </c>
    </row>
    <row r="22" spans="1:2" ht="15.75" customHeight="1" x14ac:dyDescent="0.3">
      <c r="A22" s="12"/>
      <c r="B22" s="7" t="s">
        <v>15</v>
      </c>
    </row>
    <row r="23" spans="1:2" ht="15.75" customHeight="1" x14ac:dyDescent="0.3"/>
    <row r="24" spans="1:2" ht="15.75" customHeight="1" x14ac:dyDescent="0.3">
      <c r="A24" s="8" t="s">
        <v>16</v>
      </c>
    </row>
    <row r="25" spans="1:2" ht="15.75" customHeight="1" x14ac:dyDescent="0.3">
      <c r="A25" s="13"/>
      <c r="B25" s="7" t="s">
        <v>17</v>
      </c>
    </row>
    <row r="26" spans="1:2" ht="15.75" customHeight="1" x14ac:dyDescent="0.3">
      <c r="A26" s="14"/>
      <c r="B26" s="7" t="s">
        <v>18</v>
      </c>
    </row>
    <row r="27" spans="1:2" ht="15.75" customHeight="1" x14ac:dyDescent="0.3"/>
    <row r="28" spans="1:2" ht="15.75" customHeight="1" x14ac:dyDescent="0.3">
      <c r="A28" s="8" t="s">
        <v>19</v>
      </c>
    </row>
    <row r="29" spans="1:2" ht="15.75" customHeight="1" x14ac:dyDescent="0.3">
      <c r="A29" s="13"/>
      <c r="B29" s="7" t="s">
        <v>20</v>
      </c>
    </row>
    <row r="30" spans="1:2" ht="15.75" customHeight="1" x14ac:dyDescent="0.3">
      <c r="A30" s="14"/>
      <c r="B30" s="7" t="s">
        <v>18</v>
      </c>
    </row>
    <row r="31" spans="1:2" ht="15.75" customHeight="1" x14ac:dyDescent="0.3">
      <c r="A31" s="12"/>
      <c r="B31" s="7" t="s">
        <v>21</v>
      </c>
    </row>
    <row r="32" spans="1:2" ht="15.75" customHeight="1" x14ac:dyDescent="0.3">
      <c r="A32" s="11"/>
      <c r="B32" s="7" t="s">
        <v>22</v>
      </c>
    </row>
    <row r="33" spans="1:3" ht="15.75" customHeight="1" x14ac:dyDescent="0.3">
      <c r="A33" s="15"/>
      <c r="B33" s="7" t="s">
        <v>23</v>
      </c>
    </row>
    <row r="34" spans="1:3" ht="15.75" customHeight="1" x14ac:dyDescent="0.3"/>
    <row r="35" spans="1:3" ht="15.75" customHeight="1" x14ac:dyDescent="0.3">
      <c r="A35" s="8" t="s">
        <v>24</v>
      </c>
    </row>
    <row r="36" spans="1:3" ht="15.75" customHeight="1" x14ac:dyDescent="0.3">
      <c r="A36" s="7" t="s">
        <v>25</v>
      </c>
      <c r="B36" s="7" t="s">
        <v>26</v>
      </c>
      <c r="C36" s="7" t="s">
        <v>27</v>
      </c>
    </row>
    <row r="37" spans="1:3" ht="15.75" customHeight="1" x14ac:dyDescent="0.3">
      <c r="A37" s="7" t="s">
        <v>28</v>
      </c>
      <c r="B37" s="16" t="s">
        <v>29</v>
      </c>
      <c r="C37" s="7" t="s">
        <v>30</v>
      </c>
    </row>
    <row r="38" spans="1:3" ht="15.75" customHeight="1" x14ac:dyDescent="0.3">
      <c r="A38" s="7" t="s">
        <v>31</v>
      </c>
      <c r="B38" s="7" t="s">
        <v>32</v>
      </c>
    </row>
    <row r="39" spans="1:3" ht="15.75" customHeight="1" x14ac:dyDescent="0.3">
      <c r="A39" s="7" t="s">
        <v>33</v>
      </c>
      <c r="B39" s="7" t="s">
        <v>34</v>
      </c>
      <c r="C39" s="7" t="s">
        <v>35</v>
      </c>
    </row>
    <row r="40" spans="1:3" ht="15.75" customHeight="1" x14ac:dyDescent="0.3">
      <c r="A40" s="7" t="s">
        <v>36</v>
      </c>
      <c r="B40" s="7" t="s">
        <v>37</v>
      </c>
    </row>
    <row r="41" spans="1:3" ht="15.75" customHeight="1" x14ac:dyDescent="0.3">
      <c r="A41" s="7" t="s">
        <v>38</v>
      </c>
      <c r="B41" s="7" t="s">
        <v>39</v>
      </c>
      <c r="C41" s="7" t="s">
        <v>40</v>
      </c>
    </row>
    <row r="42" spans="1:3" ht="15.75" customHeight="1" x14ac:dyDescent="0.3">
      <c r="A42" s="7" t="s">
        <v>41</v>
      </c>
      <c r="B42" s="7" t="s">
        <v>42</v>
      </c>
      <c r="C42" s="7" t="s">
        <v>43</v>
      </c>
    </row>
    <row r="43" spans="1:3" ht="15.75" customHeight="1" x14ac:dyDescent="0.3">
      <c r="A43" s="7" t="s">
        <v>44</v>
      </c>
      <c r="B43" s="7" t="s">
        <v>45</v>
      </c>
      <c r="C43" s="7" t="s">
        <v>43</v>
      </c>
    </row>
    <row r="44" spans="1:3" ht="15.75" customHeight="1" x14ac:dyDescent="0.3">
      <c r="A44" s="7" t="s">
        <v>46</v>
      </c>
      <c r="B44" s="7" t="s">
        <v>47</v>
      </c>
    </row>
    <row r="45" spans="1:3" ht="15.75" customHeight="1" x14ac:dyDescent="0.3">
      <c r="A45" s="7" t="s">
        <v>48</v>
      </c>
      <c r="B45" s="7" t="s">
        <v>49</v>
      </c>
      <c r="C45" s="7" t="s">
        <v>50</v>
      </c>
    </row>
    <row r="46" spans="1:3" ht="15.75" customHeight="1" x14ac:dyDescent="0.3">
      <c r="A46" s="7" t="s">
        <v>51</v>
      </c>
      <c r="B46" s="7" t="s">
        <v>52</v>
      </c>
      <c r="C46" s="7" t="s">
        <v>53</v>
      </c>
    </row>
    <row r="47" spans="1:3" ht="15.75" customHeight="1" x14ac:dyDescent="0.3">
      <c r="A47" s="7" t="s">
        <v>54</v>
      </c>
      <c r="B47" s="7" t="s">
        <v>55</v>
      </c>
      <c r="C47" s="7" t="s">
        <v>56</v>
      </c>
    </row>
    <row r="48" spans="1:3" ht="15.75" customHeight="1" x14ac:dyDescent="0.3"/>
    <row r="49" spans="1:2" ht="15.75" customHeight="1" x14ac:dyDescent="0.3">
      <c r="A49" s="8" t="s">
        <v>57</v>
      </c>
    </row>
    <row r="50" spans="1:2" ht="15.75" customHeight="1" x14ac:dyDescent="0.3">
      <c r="A50" s="17"/>
      <c r="B50" s="7" t="s">
        <v>58</v>
      </c>
    </row>
    <row r="51" spans="1:2" ht="15.75" customHeight="1" x14ac:dyDescent="0.3"/>
    <row r="52" spans="1:2" ht="15.75" customHeight="1" x14ac:dyDescent="0.3"/>
    <row r="53" spans="1:2" ht="15.75" customHeight="1" x14ac:dyDescent="0.3"/>
    <row r="54" spans="1:2" ht="15.75" customHeight="1" x14ac:dyDescent="0.3"/>
    <row r="55" spans="1:2" ht="15.75" customHeight="1" x14ac:dyDescent="0.3"/>
    <row r="56" spans="1:2" ht="15.75" customHeight="1" x14ac:dyDescent="0.3"/>
    <row r="57" spans="1:2" ht="15.75" customHeight="1" x14ac:dyDescent="0.3"/>
    <row r="58" spans="1:2" ht="15.75" customHeight="1" x14ac:dyDescent="0.3"/>
    <row r="59" spans="1:2" ht="15.75" customHeight="1" x14ac:dyDescent="0.3"/>
    <row r="60" spans="1:2" ht="15.75" customHeight="1" x14ac:dyDescent="0.3"/>
    <row r="61" spans="1:2" ht="15.75" customHeight="1" x14ac:dyDescent="0.3"/>
    <row r="62" spans="1:2" ht="15.75" customHeight="1" x14ac:dyDescent="0.3"/>
    <row r="63" spans="1:2" ht="15.75" customHeight="1" x14ac:dyDescent="0.3"/>
    <row r="64" spans="1: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2:E2"/>
    <mergeCell ref="A3:E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Right="0"/>
  </sheetPr>
  <dimension ref="A1:AS693"/>
  <sheetViews>
    <sheetView tabSelected="1" workbookViewId="0">
      <pane xSplit="2" ySplit="4" topLeftCell="W482" activePane="bottomRight" state="frozen"/>
      <selection pane="topRight" activeCell="C1" sqref="C1"/>
      <selection pane="bottomLeft" activeCell="A5" sqref="A5"/>
      <selection pane="bottomRight" activeCell="AC4" sqref="AC4"/>
    </sheetView>
  </sheetViews>
  <sheetFormatPr baseColWidth="10" defaultColWidth="14.3984375" defaultRowHeight="15.05" customHeight="1" outlineLevelCol="1" x14ac:dyDescent="0.3"/>
  <cols>
    <col min="1" max="1" width="26.69921875" customWidth="1"/>
    <col min="2" max="2" width="5" customWidth="1"/>
    <col min="3" max="3" width="29.69921875" customWidth="1"/>
    <col min="4" max="4" width="12.3984375" customWidth="1"/>
    <col min="5" max="5" width="14.69921875" customWidth="1"/>
    <col min="6" max="6" width="13.3984375" customWidth="1"/>
    <col min="7" max="7" width="5.296875" customWidth="1"/>
    <col min="8" max="8" width="10.3984375" customWidth="1"/>
    <col min="9" max="9" width="18.69921875" customWidth="1"/>
    <col min="10" max="10" width="11.69921875" customWidth="1"/>
    <col min="11" max="11" width="3.296875" customWidth="1" outlineLevel="1"/>
    <col min="12" max="12" width="11.69921875" customWidth="1" outlineLevel="1"/>
    <col min="13" max="13" width="4.8984375" customWidth="1" outlineLevel="1"/>
    <col min="14" max="14" width="24.59765625" customWidth="1" outlineLevel="1"/>
    <col min="15" max="15" width="6" customWidth="1" outlineLevel="1"/>
    <col min="16" max="16" width="16.296875" customWidth="1" outlineLevel="1"/>
    <col min="17" max="17" width="7.09765625" customWidth="1" outlineLevel="1"/>
    <col min="18" max="18" width="10.69921875" customWidth="1" outlineLevel="1"/>
    <col min="19" max="19" width="15.59765625" customWidth="1"/>
    <col min="20" max="26" width="29.296875" customWidth="1"/>
    <col min="27" max="27" width="7.69921875" customWidth="1"/>
    <col min="28" max="29" width="7.296875" customWidth="1"/>
    <col min="30" max="30" width="3.59765625" customWidth="1"/>
    <col min="31" max="31" width="5.09765625" customWidth="1"/>
    <col min="32" max="32" width="6.3984375" customWidth="1"/>
    <col min="33" max="33" width="9.59765625" customWidth="1"/>
    <col min="34" max="34" width="14" customWidth="1"/>
    <col min="35" max="35" width="37.09765625" customWidth="1"/>
    <col min="36" max="36" width="6.8984375" customWidth="1"/>
    <col min="37" max="39" width="6.69921875" customWidth="1"/>
    <col min="40" max="40" width="4.8984375" customWidth="1"/>
    <col min="41" max="41" width="6" customWidth="1"/>
    <col min="42" max="42" width="4.69921875" customWidth="1"/>
    <col min="43" max="44" width="6.296875" customWidth="1"/>
    <col min="45" max="45" width="107.69921875" customWidth="1"/>
  </cols>
  <sheetData>
    <row r="1" spans="1:45" ht="14.25" customHeight="1" thickBot="1" x14ac:dyDescent="0.35">
      <c r="A1" s="18"/>
      <c r="B1" s="19"/>
      <c r="C1" s="19"/>
      <c r="D1" s="19"/>
      <c r="E1" s="19"/>
      <c r="F1" s="20"/>
      <c r="G1" s="21"/>
      <c r="H1" s="22"/>
      <c r="I1" s="23"/>
      <c r="J1" s="19"/>
      <c r="K1" s="24"/>
      <c r="L1" s="25"/>
      <c r="M1" s="19"/>
      <c r="N1" s="19"/>
      <c r="O1" s="19"/>
      <c r="P1" s="19"/>
      <c r="Q1" s="19"/>
      <c r="R1" s="19"/>
      <c r="S1" s="26"/>
      <c r="T1" s="27"/>
      <c r="U1" s="27"/>
      <c r="V1" s="27"/>
      <c r="W1" s="27"/>
      <c r="X1" s="27"/>
      <c r="Y1" s="27"/>
      <c r="Z1" s="27"/>
      <c r="AA1" s="19"/>
      <c r="AB1" s="19"/>
      <c r="AC1" s="19"/>
      <c r="AD1" s="28"/>
      <c r="AE1" s="28"/>
      <c r="AF1" s="28"/>
      <c r="AG1" s="28"/>
      <c r="AH1" s="28"/>
      <c r="AI1" s="28"/>
      <c r="AJ1" s="19"/>
      <c r="AK1" s="19"/>
      <c r="AL1" s="19"/>
      <c r="AM1" s="19"/>
      <c r="AN1" s="19" t="s">
        <v>59</v>
      </c>
      <c r="AO1" s="19"/>
      <c r="AP1" s="19"/>
      <c r="AQ1" s="21"/>
      <c r="AR1" s="21"/>
      <c r="AS1" s="29"/>
    </row>
    <row r="2" spans="1:45" ht="14.25" customHeight="1" thickBot="1" x14ac:dyDescent="0.4">
      <c r="A2" s="30" t="s">
        <v>60</v>
      </c>
      <c r="B2" s="7"/>
      <c r="C2" s="7"/>
      <c r="D2" s="31"/>
      <c r="E2" s="31"/>
      <c r="F2" s="32"/>
      <c r="G2" s="33"/>
      <c r="H2" s="34"/>
      <c r="I2" s="31"/>
      <c r="J2" s="35"/>
      <c r="K2" s="36"/>
      <c r="L2" s="36"/>
      <c r="M2" s="37"/>
      <c r="N2" s="35" t="s">
        <v>61</v>
      </c>
      <c r="O2" s="37"/>
      <c r="P2" s="37"/>
      <c r="Q2" s="37"/>
      <c r="R2" s="37"/>
      <c r="S2" s="38" t="s">
        <v>62</v>
      </c>
      <c r="T2" s="39">
        <v>45440</v>
      </c>
      <c r="U2" s="40"/>
      <c r="V2" s="40"/>
      <c r="W2" s="40"/>
      <c r="X2" s="40"/>
      <c r="Y2" s="40"/>
      <c r="Z2" s="41" t="str">
        <f>CONCATENATE(I2," ",J2)</f>
        <v xml:space="preserve"> </v>
      </c>
      <c r="AA2" s="42" t="s">
        <v>63</v>
      </c>
      <c r="AB2" s="42" t="s">
        <v>64</v>
      </c>
      <c r="AC2" s="42" t="s">
        <v>94</v>
      </c>
      <c r="AD2" s="43"/>
      <c r="AE2" s="43"/>
      <c r="AF2" s="44" t="s">
        <v>65</v>
      </c>
      <c r="AG2" s="45" t="s">
        <v>65</v>
      </c>
      <c r="AH2" s="46"/>
      <c r="AI2" s="45" t="s">
        <v>65</v>
      </c>
      <c r="AJ2" s="47" t="s">
        <v>66</v>
      </c>
      <c r="AK2" s="48" t="s">
        <v>67</v>
      </c>
      <c r="AL2" s="621" t="s">
        <v>68</v>
      </c>
      <c r="AM2" s="622"/>
      <c r="AN2" s="48" t="s">
        <v>69</v>
      </c>
      <c r="AO2" s="48" t="s">
        <v>70</v>
      </c>
      <c r="AP2" s="48" t="s">
        <v>71</v>
      </c>
      <c r="AQ2" s="49" t="s">
        <v>72</v>
      </c>
      <c r="AR2" s="49" t="s">
        <v>73</v>
      </c>
      <c r="AS2" s="50" t="s">
        <v>74</v>
      </c>
    </row>
    <row r="3" spans="1:45" ht="14.25" customHeight="1" thickBot="1" x14ac:dyDescent="0.35">
      <c r="A3" s="51"/>
      <c r="B3" s="52"/>
      <c r="C3" s="52"/>
      <c r="D3" s="53"/>
      <c r="E3" s="53"/>
      <c r="F3" s="54"/>
      <c r="G3" s="55"/>
      <c r="H3" s="56"/>
      <c r="I3" s="53"/>
      <c r="J3" s="53"/>
      <c r="K3" s="57"/>
      <c r="L3" s="58">
        <v>45291</v>
      </c>
      <c r="M3" s="59"/>
      <c r="N3" s="60" t="s">
        <v>75</v>
      </c>
      <c r="O3" s="61"/>
      <c r="P3" s="61"/>
      <c r="Q3" s="61"/>
      <c r="R3" s="62"/>
      <c r="S3" s="63"/>
      <c r="T3" s="64"/>
      <c r="U3" s="64"/>
      <c r="V3" s="64"/>
      <c r="W3" s="64"/>
      <c r="X3" s="64"/>
      <c r="Y3" s="64"/>
      <c r="Z3" s="64"/>
      <c r="AA3" s="65">
        <f>SUM(AA5:AA517)</f>
        <v>63617.2</v>
      </c>
      <c r="AB3" s="65">
        <f>SUM(AB5:AB517)</f>
        <v>63617.2</v>
      </c>
      <c r="AC3" s="65">
        <f>SUM(AC5:AC517)</f>
        <v>0</v>
      </c>
      <c r="AD3" s="66"/>
      <c r="AE3" s="66"/>
      <c r="AF3" s="67">
        <f>AJ3+AN3+AO3+AP3+AQ3</f>
        <v>63755</v>
      </c>
      <c r="AG3" s="68">
        <f>COUNTA(AG5:AG494)</f>
        <v>38</v>
      </c>
      <c r="AH3" s="69"/>
      <c r="AI3" s="68">
        <f>COUNTA(AI5:AI494)</f>
        <v>271</v>
      </c>
      <c r="AJ3" s="70">
        <f t="shared" ref="AJ3:AR3" si="0">SUM(AJ5:AJ517)</f>
        <v>58700</v>
      </c>
      <c r="AK3" s="70">
        <f t="shared" si="0"/>
        <v>30055</v>
      </c>
      <c r="AL3" s="70">
        <f t="shared" si="0"/>
        <v>28645</v>
      </c>
      <c r="AM3" s="70">
        <f t="shared" si="0"/>
        <v>-709.6</v>
      </c>
      <c r="AN3" s="70">
        <f t="shared" si="0"/>
        <v>360</v>
      </c>
      <c r="AO3" s="70">
        <f t="shared" si="0"/>
        <v>1050</v>
      </c>
      <c r="AP3" s="70">
        <f t="shared" si="0"/>
        <v>135</v>
      </c>
      <c r="AQ3" s="70">
        <f t="shared" si="0"/>
        <v>3510</v>
      </c>
      <c r="AR3" s="70">
        <f t="shared" si="0"/>
        <v>571.79999999999995</v>
      </c>
      <c r="AS3" s="71"/>
    </row>
    <row r="4" spans="1:45" ht="38.950000000000003" customHeight="1" thickBot="1" x14ac:dyDescent="0.35">
      <c r="A4" s="72" t="s">
        <v>76</v>
      </c>
      <c r="B4" s="72" t="s">
        <v>77</v>
      </c>
      <c r="C4" s="73" t="s">
        <v>78</v>
      </c>
      <c r="D4" s="72" t="s">
        <v>79</v>
      </c>
      <c r="E4" s="73" t="s">
        <v>80</v>
      </c>
      <c r="F4" s="74" t="s">
        <v>81</v>
      </c>
      <c r="G4" s="75" t="s">
        <v>82</v>
      </c>
      <c r="H4" s="76" t="s">
        <v>83</v>
      </c>
      <c r="I4" s="75" t="s">
        <v>84</v>
      </c>
      <c r="J4" s="75" t="s">
        <v>85</v>
      </c>
      <c r="K4" s="77" t="s">
        <v>86</v>
      </c>
      <c r="L4" s="78" t="s">
        <v>29</v>
      </c>
      <c r="M4" s="79" t="s">
        <v>87</v>
      </c>
      <c r="N4" s="80" t="s">
        <v>32</v>
      </c>
      <c r="O4" s="81" t="s">
        <v>34</v>
      </c>
      <c r="P4" s="81" t="s">
        <v>37</v>
      </c>
      <c r="Q4" s="81" t="s">
        <v>39</v>
      </c>
      <c r="R4" s="81" t="s">
        <v>42</v>
      </c>
      <c r="S4" s="82" t="s">
        <v>45</v>
      </c>
      <c r="T4" s="83" t="s">
        <v>47</v>
      </c>
      <c r="U4" s="83" t="s">
        <v>88</v>
      </c>
      <c r="V4" s="83" t="s">
        <v>89</v>
      </c>
      <c r="W4" s="83" t="s">
        <v>90</v>
      </c>
      <c r="X4" s="83" t="s">
        <v>91</v>
      </c>
      <c r="Y4" s="83" t="s">
        <v>92</v>
      </c>
      <c r="Z4" s="84" t="s">
        <v>93</v>
      </c>
      <c r="AA4" s="79" t="s">
        <v>63</v>
      </c>
      <c r="AB4" s="79" t="s">
        <v>64</v>
      </c>
      <c r="AC4" s="79" t="s">
        <v>94</v>
      </c>
      <c r="AD4" s="85" t="s">
        <v>95</v>
      </c>
      <c r="AE4" s="85" t="s">
        <v>96</v>
      </c>
      <c r="AF4" s="85" t="s">
        <v>97</v>
      </c>
      <c r="AG4" s="86" t="s">
        <v>49</v>
      </c>
      <c r="AH4" s="87" t="s">
        <v>98</v>
      </c>
      <c r="AI4" s="86" t="s">
        <v>55</v>
      </c>
      <c r="AJ4" s="79" t="s">
        <v>99</v>
      </c>
      <c r="AK4" s="75" t="s">
        <v>100</v>
      </c>
      <c r="AL4" s="75" t="s">
        <v>101</v>
      </c>
      <c r="AM4" s="355" t="s">
        <v>3735</v>
      </c>
      <c r="AN4" s="75" t="s">
        <v>49</v>
      </c>
      <c r="AO4" s="75" t="s">
        <v>102</v>
      </c>
      <c r="AP4" s="75" t="s">
        <v>71</v>
      </c>
      <c r="AQ4" s="88" t="s">
        <v>103</v>
      </c>
      <c r="AR4" s="89" t="s">
        <v>73</v>
      </c>
      <c r="AS4" s="90" t="s">
        <v>104</v>
      </c>
    </row>
    <row r="5" spans="1:45" ht="14.25" hidden="1" customHeight="1" x14ac:dyDescent="0.3">
      <c r="A5" s="91" t="str">
        <f t="shared" ref="A5:A68" si="1">CONCATENATE(I5," ",J5)</f>
        <v>AALSTEENS (Lizin) Catherine</v>
      </c>
      <c r="B5" s="91">
        <v>1</v>
      </c>
      <c r="C5" s="92" t="s">
        <v>105</v>
      </c>
      <c r="D5" s="91">
        <f>VLOOKUP(C5,Compte!F$1:K$398,6,FALSE)</f>
        <v>202</v>
      </c>
      <c r="E5" s="92">
        <v>202</v>
      </c>
      <c r="F5" s="93">
        <f>VLOOKUP(E5,Compte!A$1:K$398,2,FALSE)</f>
        <v>45376</v>
      </c>
      <c r="G5" s="94">
        <v>2024</v>
      </c>
      <c r="H5" s="111">
        <v>45381</v>
      </c>
      <c r="I5" s="112" t="s">
        <v>106</v>
      </c>
      <c r="J5" s="92" t="s">
        <v>107</v>
      </c>
      <c r="K5" s="113" t="s">
        <v>108</v>
      </c>
      <c r="L5" s="114">
        <v>28031</v>
      </c>
      <c r="M5" s="98">
        <f t="shared" ref="M5:M19" si="2">DATEDIF(L5,$L$3,"y")</f>
        <v>47</v>
      </c>
      <c r="N5" s="115" t="s">
        <v>109</v>
      </c>
      <c r="O5" s="115">
        <v>5170</v>
      </c>
      <c r="P5" s="115" t="s">
        <v>110</v>
      </c>
      <c r="Q5" s="99"/>
      <c r="R5" s="116" t="s">
        <v>111</v>
      </c>
      <c r="S5" s="116" t="s">
        <v>112</v>
      </c>
      <c r="T5" s="466" t="s">
        <v>113</v>
      </c>
      <c r="U5" s="99"/>
      <c r="V5" s="99"/>
      <c r="W5" s="99"/>
      <c r="X5" s="99"/>
      <c r="Y5" s="99"/>
      <c r="Z5" s="41" t="s">
        <v>114</v>
      </c>
      <c r="AA5" s="91">
        <f>VLOOKUP(E5,Compte!A$1:K$398,9,FALSE)</f>
        <v>370</v>
      </c>
      <c r="AB5" s="102">
        <f t="shared" ref="AB5:AB68" si="3">SUM(AK5:AR5)</f>
        <v>205</v>
      </c>
      <c r="AC5" s="103">
        <f t="shared" ref="AC5:AC68" si="4">AA5-AB5</f>
        <v>165</v>
      </c>
      <c r="AD5" s="118" t="s">
        <v>115</v>
      </c>
      <c r="AE5" s="118" t="s">
        <v>116</v>
      </c>
      <c r="AF5" s="118" t="s">
        <v>117</v>
      </c>
      <c r="AG5" s="119"/>
      <c r="AH5" s="119"/>
      <c r="AI5" s="106"/>
      <c r="AJ5" s="103">
        <f t="shared" ref="AJ5:AJ68" si="5">AK5+AL5</f>
        <v>205</v>
      </c>
      <c r="AK5" s="108">
        <v>140</v>
      </c>
      <c r="AL5" s="108">
        <v>65</v>
      </c>
      <c r="AM5" s="108"/>
      <c r="AN5" s="108"/>
      <c r="AO5" s="108"/>
      <c r="AP5" s="108"/>
      <c r="AQ5" s="108"/>
      <c r="AR5" s="109"/>
      <c r="AS5" s="110" t="str">
        <f>VLOOKUP(E5,Compte!A$1:K$398,10,FALSE)</f>
        <v>cotisation ete alsteens catherine -Lizin Jacques - Naveau Charlotte -Naveau Lea -Lizin Nina</v>
      </c>
    </row>
    <row r="6" spans="1:45" ht="14.25" hidden="1" customHeight="1" x14ac:dyDescent="0.3">
      <c r="A6" s="91" t="str">
        <f t="shared" si="1"/>
        <v>ABBRUZZESE (Bajart) Jules</v>
      </c>
      <c r="B6" s="91">
        <f>IF(OR(A6=A5,NOT(G6=2024)),B5,B5+1)</f>
        <v>2</v>
      </c>
      <c r="C6" s="92" t="s">
        <v>118</v>
      </c>
      <c r="D6" s="91">
        <f>VLOOKUP(C6,Compte!F$1:K$398,6,FALSE)</f>
        <v>111</v>
      </c>
      <c r="E6" s="92">
        <v>111</v>
      </c>
      <c r="F6" s="93">
        <f>VLOOKUP(E6,Compte!A$1:K$398,2,FALSE)</f>
        <v>45341</v>
      </c>
      <c r="G6" s="94">
        <v>2024</v>
      </c>
      <c r="H6" s="111">
        <v>45357</v>
      </c>
      <c r="I6" s="112" t="s">
        <v>119</v>
      </c>
      <c r="J6" s="92" t="s">
        <v>120</v>
      </c>
      <c r="K6" s="113" t="s">
        <v>121</v>
      </c>
      <c r="L6" s="114">
        <v>39937</v>
      </c>
      <c r="M6" s="98">
        <f t="shared" si="2"/>
        <v>14</v>
      </c>
      <c r="N6" s="115" t="s">
        <v>122</v>
      </c>
      <c r="O6" s="115">
        <v>5100</v>
      </c>
      <c r="P6" s="115" t="s">
        <v>123</v>
      </c>
      <c r="Q6" s="99"/>
      <c r="R6" s="116" t="s">
        <v>124</v>
      </c>
      <c r="S6" s="116" t="s">
        <v>125</v>
      </c>
      <c r="T6" s="117" t="s">
        <v>126</v>
      </c>
      <c r="U6" s="99"/>
      <c r="V6" s="99"/>
      <c r="W6" s="99"/>
      <c r="X6" s="99"/>
      <c r="Y6" s="99"/>
      <c r="Z6" s="41" t="s">
        <v>127</v>
      </c>
      <c r="AA6" s="91">
        <f>VLOOKUP(E6,Compte!A$1:K$398,9,FALSE)</f>
        <v>55</v>
      </c>
      <c r="AB6" s="102">
        <f t="shared" si="3"/>
        <v>55</v>
      </c>
      <c r="AC6" s="103">
        <f t="shared" si="4"/>
        <v>0</v>
      </c>
      <c r="AD6" s="118" t="s">
        <v>115</v>
      </c>
      <c r="AE6" s="118" t="s">
        <v>128</v>
      </c>
      <c r="AF6" s="118" t="s">
        <v>129</v>
      </c>
      <c r="AG6" s="119"/>
      <c r="AH6" s="119"/>
      <c r="AI6" s="106"/>
      <c r="AJ6" s="103">
        <f t="shared" si="5"/>
        <v>55</v>
      </c>
      <c r="AK6" s="108">
        <v>55</v>
      </c>
      <c r="AL6" s="108"/>
      <c r="AM6" s="108"/>
      <c r="AN6" s="108"/>
      <c r="AO6" s="108"/>
      <c r="AP6" s="108"/>
      <c r="AQ6" s="108"/>
      <c r="AR6" s="109"/>
      <c r="AS6" s="110" t="str">
        <f>VLOOKUP(E6,Compte!A$1:K$398,10,FALSE)</f>
        <v>Abbruzzese Jules cotisation</v>
      </c>
    </row>
    <row r="7" spans="1:45" ht="14.25" hidden="1" customHeight="1" x14ac:dyDescent="0.3">
      <c r="A7" s="91" t="str">
        <f t="shared" si="1"/>
        <v>ABOUHAMAD Laure</v>
      </c>
      <c r="B7" s="91">
        <f t="shared" ref="B7:B70" si="6">IF(OR(A7=A6,NOT(G7=2024)),B6,B6+1)</f>
        <v>3</v>
      </c>
      <c r="C7" s="138" t="s">
        <v>130</v>
      </c>
      <c r="D7" s="91">
        <f>VLOOKUP(C7,Compte!F$1:K$398,6,FALSE)</f>
        <v>270</v>
      </c>
      <c r="E7" s="138">
        <v>270</v>
      </c>
      <c r="F7" s="93">
        <f>VLOOKUP(E7,Compte!A$1:K$398,2,FALSE)</f>
        <v>45392</v>
      </c>
      <c r="G7" s="183">
        <v>2024</v>
      </c>
      <c r="H7" s="139">
        <v>45399</v>
      </c>
      <c r="I7" s="140" t="s">
        <v>131</v>
      </c>
      <c r="J7" s="138" t="s">
        <v>132</v>
      </c>
      <c r="K7" s="141" t="s">
        <v>108</v>
      </c>
      <c r="L7" s="200">
        <v>38977</v>
      </c>
      <c r="M7" s="98">
        <f t="shared" si="2"/>
        <v>17</v>
      </c>
      <c r="N7" s="143" t="s">
        <v>133</v>
      </c>
      <c r="O7" s="143">
        <v>5100</v>
      </c>
      <c r="P7" s="143" t="s">
        <v>134</v>
      </c>
      <c r="Q7" s="99" t="s">
        <v>135</v>
      </c>
      <c r="R7" s="144"/>
      <c r="S7" s="121" t="s">
        <v>136</v>
      </c>
      <c r="T7" s="477" t="s">
        <v>137</v>
      </c>
      <c r="U7" s="146" t="s">
        <v>138</v>
      </c>
      <c r="V7" s="146" t="s">
        <v>139</v>
      </c>
      <c r="W7" s="146" t="s">
        <v>140</v>
      </c>
      <c r="X7" s="146"/>
      <c r="Y7" s="146"/>
      <c r="Z7" s="41" t="s">
        <v>141</v>
      </c>
      <c r="AA7" s="91">
        <f>VLOOKUP(E7,Compte!A$1:K$398,9,FALSE)</f>
        <v>125</v>
      </c>
      <c r="AB7" s="123">
        <f t="shared" si="3"/>
        <v>125</v>
      </c>
      <c r="AC7" s="91">
        <f t="shared" si="4"/>
        <v>0</v>
      </c>
      <c r="AD7" s="147" t="s">
        <v>115</v>
      </c>
      <c r="AE7" s="147" t="s">
        <v>128</v>
      </c>
      <c r="AF7" s="147" t="s">
        <v>142</v>
      </c>
      <c r="AG7" s="508"/>
      <c r="AH7" s="508"/>
      <c r="AI7" s="149"/>
      <c r="AJ7" s="103">
        <f t="shared" si="5"/>
        <v>95</v>
      </c>
      <c r="AK7" s="138">
        <v>50</v>
      </c>
      <c r="AL7" s="138">
        <v>45</v>
      </c>
      <c r="AM7" s="358"/>
      <c r="AN7" s="138"/>
      <c r="AO7" s="138"/>
      <c r="AP7" s="138"/>
      <c r="AQ7" s="92">
        <v>30</v>
      </c>
      <c r="AR7" s="124"/>
      <c r="AS7" s="110" t="str">
        <f>VLOOKUP(E7,Compte!A$1:K$398,10,FALSE)</f>
        <v>Laure Abouhamad -Cotisation tennis jeune et salle de sport.</v>
      </c>
    </row>
    <row r="8" spans="1:45" ht="14.25" customHeight="1" x14ac:dyDescent="0.3">
      <c r="A8" s="91" t="str">
        <f t="shared" si="1"/>
        <v>ALESSIO  Cinthia</v>
      </c>
      <c r="B8" s="91">
        <f t="shared" si="6"/>
        <v>4</v>
      </c>
      <c r="C8" s="92" t="s">
        <v>143</v>
      </c>
      <c r="D8" s="91" t="e">
        <f>VLOOKUP(C8,Compte!F$1:K$398,6,FALSE)</f>
        <v>#N/A</v>
      </c>
      <c r="E8" s="92" t="s">
        <v>144</v>
      </c>
      <c r="F8" s="93">
        <f>VLOOKUP(E8,Compte!A$1:K$398,2,FALSE)</f>
        <v>0</v>
      </c>
      <c r="G8" s="94">
        <v>2024</v>
      </c>
      <c r="H8" s="111">
        <v>45381</v>
      </c>
      <c r="I8" s="112" t="s">
        <v>143</v>
      </c>
      <c r="J8" s="92" t="s">
        <v>145</v>
      </c>
      <c r="K8" s="113" t="s">
        <v>108</v>
      </c>
      <c r="L8" s="114">
        <v>30886</v>
      </c>
      <c r="M8" s="98">
        <f t="shared" si="2"/>
        <v>39</v>
      </c>
      <c r="N8" s="125" t="s">
        <v>146</v>
      </c>
      <c r="O8" s="115">
        <v>5100</v>
      </c>
      <c r="P8" s="115" t="s">
        <v>123</v>
      </c>
      <c r="Q8" s="99" t="s">
        <v>135</v>
      </c>
      <c r="R8" s="116" t="s">
        <v>147</v>
      </c>
      <c r="S8" s="180" t="s">
        <v>148</v>
      </c>
      <c r="T8" s="126" t="s">
        <v>149</v>
      </c>
      <c r="U8" s="99"/>
      <c r="V8" s="99"/>
      <c r="W8" s="99"/>
      <c r="X8" s="99"/>
      <c r="Y8" s="99"/>
      <c r="Z8" s="41" t="s">
        <v>150</v>
      </c>
      <c r="AA8" s="91">
        <f>VLOOKUP(E8,Compte!A$1:K$398,9,FALSE)</f>
        <v>0</v>
      </c>
      <c r="AB8" s="102">
        <f t="shared" si="3"/>
        <v>110</v>
      </c>
      <c r="AC8" s="103">
        <f t="shared" si="4"/>
        <v>-110</v>
      </c>
      <c r="AD8" s="118" t="s">
        <v>144</v>
      </c>
      <c r="AE8" s="118" t="s">
        <v>151</v>
      </c>
      <c r="AF8" s="118" t="s">
        <v>117</v>
      </c>
      <c r="AG8" s="119"/>
      <c r="AH8" s="119"/>
      <c r="AI8" s="525" t="s">
        <v>152</v>
      </c>
      <c r="AJ8" s="103">
        <f t="shared" si="5"/>
        <v>110</v>
      </c>
      <c r="AK8" s="108"/>
      <c r="AL8" s="108">
        <v>110</v>
      </c>
      <c r="AM8" s="108"/>
      <c r="AN8" s="108"/>
      <c r="AO8" s="108"/>
      <c r="AP8" s="108"/>
      <c r="AQ8" s="108"/>
      <c r="AR8" s="109"/>
      <c r="AS8" s="110" t="str">
        <f>VLOOKUP(E8,Compte!A$1:K$398,10,FALSE)</f>
        <v>---</v>
      </c>
    </row>
    <row r="9" spans="1:45" ht="14.25" hidden="1" customHeight="1" x14ac:dyDescent="0.3">
      <c r="A9" s="91" t="str">
        <f t="shared" si="1"/>
        <v>AMATO (Schubert) ???</v>
      </c>
      <c r="B9" s="91">
        <f t="shared" si="6"/>
        <v>5</v>
      </c>
      <c r="C9" s="161" t="s">
        <v>2382</v>
      </c>
      <c r="D9" s="91">
        <f>VLOOKUP(C9,Compte!F$1:K$398,6,FALSE)</f>
        <v>2002</v>
      </c>
      <c r="E9" s="161" t="s">
        <v>144</v>
      </c>
      <c r="F9" s="93">
        <f>VLOOKUP(E9,Compte!A$1:K$398,2,FALSE)</f>
        <v>0</v>
      </c>
      <c r="G9" s="192">
        <v>2024</v>
      </c>
      <c r="H9" s="162">
        <v>45427</v>
      </c>
      <c r="I9" s="532" t="s">
        <v>2389</v>
      </c>
      <c r="J9" s="263" t="s">
        <v>2390</v>
      </c>
      <c r="K9" s="210" t="s">
        <v>108</v>
      </c>
      <c r="L9" s="543"/>
      <c r="M9" s="98">
        <f t="shared" si="2"/>
        <v>123</v>
      </c>
      <c r="N9" s="263"/>
      <c r="O9" s="179"/>
      <c r="P9" s="263"/>
      <c r="Q9" s="436"/>
      <c r="R9" s="561"/>
      <c r="S9" s="136"/>
      <c r="T9" s="263"/>
      <c r="U9" s="146"/>
      <c r="V9" s="146"/>
      <c r="W9" s="146"/>
      <c r="X9" s="146"/>
      <c r="Y9" s="146"/>
      <c r="Z9" s="41" t="s">
        <v>2388</v>
      </c>
      <c r="AA9" s="91">
        <f>VLOOKUP(E9,Compte!A$1:K$398,9,FALSE)</f>
        <v>0</v>
      </c>
      <c r="AB9" s="102">
        <f t="shared" si="3"/>
        <v>35</v>
      </c>
      <c r="AC9" s="103">
        <f t="shared" si="4"/>
        <v>-35</v>
      </c>
      <c r="AD9" s="168" t="s">
        <v>115</v>
      </c>
      <c r="AE9" s="168" t="s">
        <v>116</v>
      </c>
      <c r="AF9" s="168" t="s">
        <v>117</v>
      </c>
      <c r="AG9" s="152"/>
      <c r="AH9" s="152"/>
      <c r="AI9" s="149"/>
      <c r="AJ9" s="103">
        <f t="shared" si="5"/>
        <v>65</v>
      </c>
      <c r="AK9" s="169"/>
      <c r="AL9" s="388">
        <v>65</v>
      </c>
      <c r="AM9" s="388">
        <v>-30</v>
      </c>
      <c r="AN9" s="161"/>
      <c r="AO9" s="161"/>
      <c r="AP9" s="161"/>
      <c r="AQ9" s="92"/>
      <c r="AR9" s="124"/>
      <c r="AS9" s="110" t="str">
        <f>VLOOKUP(E9,Compte!A$1:K$398,10,FALSE)</f>
        <v>---</v>
      </c>
    </row>
    <row r="10" spans="1:45" ht="14.25" hidden="1" customHeight="1" x14ac:dyDescent="0.3">
      <c r="A10" s="91" t="str">
        <f t="shared" si="1"/>
        <v>AMEYE Pierre</v>
      </c>
      <c r="B10" s="91">
        <f t="shared" si="6"/>
        <v>6</v>
      </c>
      <c r="C10" s="92"/>
      <c r="D10" s="91" t="e">
        <f>VLOOKUP(C10,Compte!F$1:K$398,6,FALSE)</f>
        <v>#N/A</v>
      </c>
      <c r="E10" s="92">
        <v>4054</v>
      </c>
      <c r="F10" s="93">
        <f>VLOOKUP(E10,Compte!A$1:K$398,2,FALSE)</f>
        <v>45490</v>
      </c>
      <c r="G10" s="128">
        <v>2024</v>
      </c>
      <c r="H10" s="162">
        <v>45501</v>
      </c>
      <c r="I10" s="112" t="s">
        <v>153</v>
      </c>
      <c r="J10" s="92" t="s">
        <v>154</v>
      </c>
      <c r="K10" s="113" t="s">
        <v>121</v>
      </c>
      <c r="L10" s="114">
        <v>26084</v>
      </c>
      <c r="M10" s="98">
        <f t="shared" si="2"/>
        <v>52</v>
      </c>
      <c r="N10" s="115" t="s">
        <v>155</v>
      </c>
      <c r="O10" s="115">
        <v>5100</v>
      </c>
      <c r="P10" s="115" t="s">
        <v>156</v>
      </c>
      <c r="Q10" s="99" t="s">
        <v>135</v>
      </c>
      <c r="R10" s="116" t="s">
        <v>147</v>
      </c>
      <c r="S10" s="448" t="s">
        <v>157</v>
      </c>
      <c r="T10" s="126" t="s">
        <v>158</v>
      </c>
      <c r="U10" s="99"/>
      <c r="V10" s="99"/>
      <c r="W10" s="99"/>
      <c r="X10" s="99"/>
      <c r="Y10" s="99"/>
      <c r="Z10" s="41" t="s">
        <v>159</v>
      </c>
      <c r="AA10" s="91">
        <f>VLOOKUP(E10,Compte!A$1:K$398,9,FALSE)</f>
        <v>30</v>
      </c>
      <c r="AB10" s="102">
        <f t="shared" si="3"/>
        <v>30</v>
      </c>
      <c r="AC10" s="103">
        <f t="shared" si="4"/>
        <v>0</v>
      </c>
      <c r="AD10" s="118" t="s">
        <v>160</v>
      </c>
      <c r="AE10" s="118" t="s">
        <v>161</v>
      </c>
      <c r="AF10" s="118" t="s">
        <v>162</v>
      </c>
      <c r="AG10" s="152"/>
      <c r="AH10" s="152"/>
      <c r="AI10" s="515" t="s">
        <v>163</v>
      </c>
      <c r="AJ10" s="103">
        <f t="shared" si="5"/>
        <v>30</v>
      </c>
      <c r="AK10" s="108">
        <v>5</v>
      </c>
      <c r="AL10" s="108">
        <v>25</v>
      </c>
      <c r="AM10" s="108"/>
      <c r="AN10" s="108"/>
      <c r="AO10" s="108"/>
      <c r="AP10" s="108"/>
      <c r="AQ10" s="108"/>
      <c r="AR10" s="109"/>
      <c r="AS10" s="110" t="str">
        <f>VLOOKUP(E10,Compte!A$1:K$398,10,FALSE)</f>
        <v>Cotisation YA-MTP Pierre Ameye</v>
      </c>
    </row>
    <row r="11" spans="1:45" ht="14.25" customHeight="1" x14ac:dyDescent="0.3">
      <c r="A11" s="91" t="str">
        <f t="shared" si="1"/>
        <v>ANTOINE  Stéphane</v>
      </c>
      <c r="B11" s="91">
        <f t="shared" si="6"/>
        <v>7</v>
      </c>
      <c r="C11" s="138" t="s">
        <v>165</v>
      </c>
      <c r="D11" s="91">
        <f>VLOOKUP(C11,Compte!F$1:K$398,6,FALSE)</f>
        <v>59</v>
      </c>
      <c r="E11" s="138">
        <v>59</v>
      </c>
      <c r="F11" s="93">
        <f>VLOOKUP(E11,Compte!A$1:K$398,2,FALSE)</f>
        <v>45316</v>
      </c>
      <c r="G11" s="94">
        <v>2024</v>
      </c>
      <c r="H11" s="162">
        <v>45340</v>
      </c>
      <c r="I11" s="140" t="s">
        <v>166</v>
      </c>
      <c r="J11" s="138" t="s">
        <v>167</v>
      </c>
      <c r="K11" s="141" t="s">
        <v>121</v>
      </c>
      <c r="L11" s="414">
        <v>20622</v>
      </c>
      <c r="M11" s="98">
        <f t="shared" si="2"/>
        <v>67</v>
      </c>
      <c r="N11" s="184" t="s">
        <v>168</v>
      </c>
      <c r="O11" s="424">
        <v>5100</v>
      </c>
      <c r="P11" s="408" t="s">
        <v>169</v>
      </c>
      <c r="Q11" s="99" t="s">
        <v>135</v>
      </c>
      <c r="R11" s="438" t="s">
        <v>170</v>
      </c>
      <c r="S11" s="445" t="s">
        <v>171</v>
      </c>
      <c r="T11" s="594" t="s">
        <v>172</v>
      </c>
      <c r="U11" s="146"/>
      <c r="V11" s="146"/>
      <c r="W11" s="146"/>
      <c r="X11" s="146"/>
      <c r="Y11" s="146"/>
      <c r="Z11" s="41" t="s">
        <v>173</v>
      </c>
      <c r="AA11" s="91">
        <f>VLOOKUP(E11,Compte!A$1:K$398,9,FALSE)</f>
        <v>50</v>
      </c>
      <c r="AB11" s="102">
        <f t="shared" si="3"/>
        <v>50</v>
      </c>
      <c r="AC11" s="103">
        <f t="shared" si="4"/>
        <v>0</v>
      </c>
      <c r="AD11" s="147" t="s">
        <v>144</v>
      </c>
      <c r="AE11" s="147" t="s">
        <v>151</v>
      </c>
      <c r="AF11" s="147" t="s">
        <v>174</v>
      </c>
      <c r="AG11" s="152"/>
      <c r="AH11" s="152"/>
      <c r="AI11" s="530" t="s">
        <v>175</v>
      </c>
      <c r="AJ11" s="103">
        <f t="shared" si="5"/>
        <v>50</v>
      </c>
      <c r="AK11" s="150">
        <v>50</v>
      </c>
      <c r="AL11" s="150">
        <v>0</v>
      </c>
      <c r="AM11" s="357"/>
      <c r="AN11" s="150"/>
      <c r="AO11" s="150"/>
      <c r="AP11" s="150"/>
      <c r="AQ11" s="108"/>
      <c r="AR11" s="109"/>
      <c r="AS11" s="110" t="str">
        <f>VLOOKUP(E11,Compte!A$1:K$398,10,FALSE)</f>
        <v>COTISATION 2024 - SYMPATHISANT ADULTE AVIRON - STEPHANE ANTOINE</v>
      </c>
    </row>
    <row r="12" spans="1:45" ht="14.25" hidden="1" customHeight="1" x14ac:dyDescent="0.3">
      <c r="A12" s="91" t="str">
        <f t="shared" si="1"/>
        <v>APPELMANS Jessica</v>
      </c>
      <c r="B12" s="91">
        <f t="shared" si="6"/>
        <v>8</v>
      </c>
      <c r="C12" s="138" t="s">
        <v>179</v>
      </c>
      <c r="D12" s="91">
        <f>VLOOKUP(C12,Compte!F$1:K$398,6,FALSE)</f>
        <v>4012</v>
      </c>
      <c r="E12" s="138">
        <v>151</v>
      </c>
      <c r="F12" s="93">
        <f>VLOOKUP(E12,Compte!A$1:K$398,2,FALSE)</f>
        <v>45356</v>
      </c>
      <c r="G12" s="94">
        <v>2024</v>
      </c>
      <c r="H12" s="162">
        <v>45374</v>
      </c>
      <c r="I12" s="140" t="s">
        <v>180</v>
      </c>
      <c r="J12" s="138" t="s">
        <v>181</v>
      </c>
      <c r="K12" s="141" t="s">
        <v>108</v>
      </c>
      <c r="L12" s="414">
        <v>33624</v>
      </c>
      <c r="M12" s="98">
        <f t="shared" si="2"/>
        <v>31</v>
      </c>
      <c r="N12" s="424" t="s">
        <v>182</v>
      </c>
      <c r="O12" s="424">
        <v>5100</v>
      </c>
      <c r="P12" s="424" t="s">
        <v>123</v>
      </c>
      <c r="Q12" s="99" t="s">
        <v>135</v>
      </c>
      <c r="R12" s="438" t="s">
        <v>147</v>
      </c>
      <c r="S12" s="445" t="s">
        <v>183</v>
      </c>
      <c r="T12" s="465" t="s">
        <v>184</v>
      </c>
      <c r="U12" s="146"/>
      <c r="V12" s="146"/>
      <c r="W12" s="146"/>
      <c r="X12" s="146"/>
      <c r="Y12" s="146"/>
      <c r="Z12" s="41" t="s">
        <v>185</v>
      </c>
      <c r="AA12" s="91">
        <f>VLOOKUP(E12,Compte!A$1:K$398,9,FALSE)</f>
        <v>300</v>
      </c>
      <c r="AB12" s="102">
        <f t="shared" si="3"/>
        <v>235</v>
      </c>
      <c r="AC12" s="103">
        <f t="shared" si="4"/>
        <v>65</v>
      </c>
      <c r="AD12" s="147" t="s">
        <v>115</v>
      </c>
      <c r="AE12" s="147" t="s">
        <v>116</v>
      </c>
      <c r="AF12" s="147" t="s">
        <v>117</v>
      </c>
      <c r="AG12" s="152"/>
      <c r="AH12" s="152"/>
      <c r="AI12" s="149"/>
      <c r="AJ12" s="103">
        <f t="shared" si="5"/>
        <v>205</v>
      </c>
      <c r="AK12" s="150">
        <v>140</v>
      </c>
      <c r="AL12" s="150">
        <v>65</v>
      </c>
      <c r="AM12" s="357"/>
      <c r="AN12" s="138"/>
      <c r="AO12" s="138"/>
      <c r="AP12" s="138"/>
      <c r="AQ12" s="92">
        <v>30</v>
      </c>
      <c r="AR12" s="124"/>
      <c r="AS12" s="110" t="str">
        <f>VLOOKUP(E12,Compte!A$1:K$398,10,FALSE)</f>
        <v>Callens Gregory - Appelmans Jessica : tennis + salle sport</v>
      </c>
    </row>
    <row r="13" spans="1:45" ht="14.25" hidden="1" customHeight="1" x14ac:dyDescent="0.3">
      <c r="A13" s="91" t="str">
        <f t="shared" si="1"/>
        <v>BAJART Élise</v>
      </c>
      <c r="B13" s="91">
        <f t="shared" si="6"/>
        <v>9</v>
      </c>
      <c r="C13" s="92" t="s">
        <v>189</v>
      </c>
      <c r="D13" s="91">
        <f>VLOOKUP(C13,Compte!F$1:K$398,6,FALSE)</f>
        <v>0.01</v>
      </c>
      <c r="E13" s="92" t="s">
        <v>144</v>
      </c>
      <c r="F13" s="93">
        <f>VLOOKUP(E13,Compte!A$1:K$398,2,FALSE)</f>
        <v>0</v>
      </c>
      <c r="G13" s="173">
        <v>2024</v>
      </c>
      <c r="H13" s="111">
        <v>45489</v>
      </c>
      <c r="I13" s="112" t="s">
        <v>187</v>
      </c>
      <c r="J13" s="92" t="s">
        <v>190</v>
      </c>
      <c r="K13" s="113" t="s">
        <v>108</v>
      </c>
      <c r="L13" s="114">
        <v>29754</v>
      </c>
      <c r="M13" s="98">
        <f t="shared" si="2"/>
        <v>42</v>
      </c>
      <c r="N13" s="115" t="s">
        <v>191</v>
      </c>
      <c r="O13" s="115">
        <v>5100</v>
      </c>
      <c r="P13" s="115" t="s">
        <v>176</v>
      </c>
      <c r="Q13" s="99" t="s">
        <v>135</v>
      </c>
      <c r="R13" s="116" t="s">
        <v>147</v>
      </c>
      <c r="S13" s="116" t="s">
        <v>192</v>
      </c>
      <c r="T13" s="456" t="s">
        <v>193</v>
      </c>
      <c r="U13" s="99"/>
      <c r="V13" s="99"/>
      <c r="W13" s="99"/>
      <c r="X13" s="99"/>
      <c r="Y13" s="99"/>
      <c r="Z13" s="41" t="s">
        <v>194</v>
      </c>
      <c r="AA13" s="91">
        <f>VLOOKUP(E13,Compte!A$1:K$398,9,FALSE)</f>
        <v>0</v>
      </c>
      <c r="AB13" s="123">
        <f t="shared" si="3"/>
        <v>65</v>
      </c>
      <c r="AC13" s="91">
        <f t="shared" si="4"/>
        <v>-65</v>
      </c>
      <c r="AD13" s="118" t="s">
        <v>115</v>
      </c>
      <c r="AE13" s="118" t="s">
        <v>116</v>
      </c>
      <c r="AF13" s="118" t="s">
        <v>117</v>
      </c>
      <c r="AG13" s="119"/>
      <c r="AH13" s="119"/>
      <c r="AI13" s="510"/>
      <c r="AJ13" s="103">
        <f t="shared" si="5"/>
        <v>65</v>
      </c>
      <c r="AK13" s="92">
        <v>0</v>
      </c>
      <c r="AL13" s="92">
        <v>65</v>
      </c>
      <c r="AM13" s="92"/>
      <c r="AN13" s="92"/>
      <c r="AO13" s="92"/>
      <c r="AP13" s="92"/>
      <c r="AQ13" s="92"/>
      <c r="AR13" s="124"/>
      <c r="AS13" s="110" t="str">
        <f>VLOOKUP(E13,Compte!A$1:K$398,10,FALSE)</f>
        <v>---</v>
      </c>
    </row>
    <row r="14" spans="1:45" ht="14.25" hidden="1" customHeight="1" x14ac:dyDescent="0.3">
      <c r="A14" s="91" t="str">
        <f t="shared" si="1"/>
        <v>BALLE (Callebaut) Sandrine</v>
      </c>
      <c r="B14" s="91">
        <f t="shared" si="6"/>
        <v>10</v>
      </c>
      <c r="C14" s="92" t="s">
        <v>195</v>
      </c>
      <c r="D14" s="91">
        <f>VLOOKUP(C14,Compte!F$1:K$398,6,FALSE)</f>
        <v>1022</v>
      </c>
      <c r="E14" s="41">
        <v>1022</v>
      </c>
      <c r="F14" s="93">
        <f>VLOOKUP(E14,Compte!A$1:K$398,2,FALSE)</f>
        <v>45365</v>
      </c>
      <c r="G14" s="173">
        <v>2024</v>
      </c>
      <c r="H14" s="95">
        <v>45374</v>
      </c>
      <c r="I14" s="84" t="s">
        <v>196</v>
      </c>
      <c r="J14" s="41" t="s">
        <v>197</v>
      </c>
      <c r="K14" s="96" t="s">
        <v>108</v>
      </c>
      <c r="L14" s="97">
        <v>27892</v>
      </c>
      <c r="M14" s="98">
        <f t="shared" si="2"/>
        <v>47</v>
      </c>
      <c r="N14" s="423" t="s">
        <v>198</v>
      </c>
      <c r="O14" s="99">
        <v>5100</v>
      </c>
      <c r="P14" s="99" t="s">
        <v>199</v>
      </c>
      <c r="Q14" s="99" t="s">
        <v>135</v>
      </c>
      <c r="R14" s="100" t="s">
        <v>147</v>
      </c>
      <c r="S14" s="172" t="s">
        <v>200</v>
      </c>
      <c r="T14" s="595" t="s">
        <v>201</v>
      </c>
      <c r="U14" s="99"/>
      <c r="V14" s="99"/>
      <c r="W14" s="99"/>
      <c r="X14" s="99"/>
      <c r="Y14" s="99"/>
      <c r="Z14" s="41" t="s">
        <v>202</v>
      </c>
      <c r="AA14" s="91">
        <f>VLOOKUP(E14,Compte!A$1:K$398,9,FALSE)</f>
        <v>285</v>
      </c>
      <c r="AB14" s="102">
        <f t="shared" si="3"/>
        <v>175</v>
      </c>
      <c r="AC14" s="103">
        <f t="shared" si="4"/>
        <v>110</v>
      </c>
      <c r="AD14" s="104" t="s">
        <v>115</v>
      </c>
      <c r="AE14" s="104" t="s">
        <v>116</v>
      </c>
      <c r="AF14" s="104" t="s">
        <v>188</v>
      </c>
      <c r="AG14" s="105"/>
      <c r="AH14" s="105"/>
      <c r="AI14" s="130"/>
      <c r="AJ14" s="103">
        <f t="shared" si="5"/>
        <v>175</v>
      </c>
      <c r="AK14" s="107">
        <v>110</v>
      </c>
      <c r="AL14" s="107">
        <v>65</v>
      </c>
      <c r="AM14" s="356"/>
      <c r="AN14" s="107"/>
      <c r="AO14" s="41"/>
      <c r="AP14" s="41"/>
      <c r="AQ14" s="92"/>
      <c r="AR14" s="124"/>
      <c r="AS14" s="110" t="str">
        <f>VLOOKUP(E14,Compte!A$1:K$398,10,FALSE)</f>
        <v>cotisation adulte: balle sandrine+ 2 cotisations jeunes avec interclub: callebaut cyril et romain</v>
      </c>
    </row>
    <row r="15" spans="1:45" ht="14.25" hidden="1" customHeight="1" x14ac:dyDescent="0.3">
      <c r="A15" s="91" t="str">
        <f t="shared" si="1"/>
        <v>BARBIAUX Gautier</v>
      </c>
      <c r="B15" s="91">
        <f t="shared" si="6"/>
        <v>11</v>
      </c>
      <c r="C15" s="400" t="s">
        <v>203</v>
      </c>
      <c r="D15" s="91">
        <f>VLOOKUP(C15,Compte!F$1:K$398,6,FALSE)</f>
        <v>55</v>
      </c>
      <c r="E15" s="161">
        <v>55</v>
      </c>
      <c r="F15" s="93">
        <f>VLOOKUP(E15,Compte!A$1:K$398,2,FALSE)</f>
        <v>45316</v>
      </c>
      <c r="G15" s="128">
        <v>2024</v>
      </c>
      <c r="H15" s="162">
        <v>45340</v>
      </c>
      <c r="I15" s="178" t="s">
        <v>204</v>
      </c>
      <c r="J15" s="161" t="s">
        <v>205</v>
      </c>
      <c r="K15" s="165" t="s">
        <v>121</v>
      </c>
      <c r="L15" s="142">
        <v>21591</v>
      </c>
      <c r="M15" s="98">
        <f t="shared" si="2"/>
        <v>64</v>
      </c>
      <c r="N15" s="146" t="s">
        <v>206</v>
      </c>
      <c r="O15" s="146">
        <v>5060</v>
      </c>
      <c r="P15" s="146" t="s">
        <v>207</v>
      </c>
      <c r="Q15" s="99" t="s">
        <v>135</v>
      </c>
      <c r="R15" s="167" t="s">
        <v>147</v>
      </c>
      <c r="S15" s="151" t="s">
        <v>208</v>
      </c>
      <c r="T15" s="459" t="s">
        <v>209</v>
      </c>
      <c r="U15" s="146"/>
      <c r="V15" s="146"/>
      <c r="W15" s="146"/>
      <c r="X15" s="146"/>
      <c r="Y15" s="146"/>
      <c r="Z15" s="41" t="s">
        <v>210</v>
      </c>
      <c r="AA15" s="91">
        <f>VLOOKUP(E15,Compte!A$1:K$398,9,FALSE)</f>
        <v>90</v>
      </c>
      <c r="AB15" s="102">
        <f t="shared" si="3"/>
        <v>90</v>
      </c>
      <c r="AC15" s="103">
        <f t="shared" si="4"/>
        <v>0</v>
      </c>
      <c r="AD15" s="168" t="s">
        <v>160</v>
      </c>
      <c r="AE15" s="168" t="s">
        <v>161</v>
      </c>
      <c r="AF15" s="168" t="s">
        <v>211</v>
      </c>
      <c r="AG15" s="153"/>
      <c r="AH15" s="153"/>
      <c r="AI15" s="513" t="s">
        <v>212</v>
      </c>
      <c r="AJ15" s="103">
        <f t="shared" si="5"/>
        <v>90</v>
      </c>
      <c r="AK15" s="169">
        <v>50</v>
      </c>
      <c r="AL15" s="169">
        <v>40</v>
      </c>
      <c r="AM15" s="169"/>
      <c r="AN15" s="169"/>
      <c r="AO15" s="169"/>
      <c r="AP15" s="169"/>
      <c r="AQ15" s="108"/>
      <c r="AR15" s="109"/>
      <c r="AS15" s="110" t="str">
        <f>VLOOKUP(E15,Compte!A$1:K$398,10,FALSE)</f>
        <v>Cotisation 2024 .croisieres et cours .Barbiaux G</v>
      </c>
    </row>
    <row r="16" spans="1:45" ht="14.25" hidden="1" customHeight="1" x14ac:dyDescent="0.3">
      <c r="A16" s="91" t="str">
        <f t="shared" si="1"/>
        <v>BAUDELET Lauran</v>
      </c>
      <c r="B16" s="91">
        <f t="shared" si="6"/>
        <v>12</v>
      </c>
      <c r="C16" s="161"/>
      <c r="D16" s="91" t="e">
        <f>VLOOKUP(C16,Compte!F$1:K$398,6,FALSE)</f>
        <v>#N/A</v>
      </c>
      <c r="E16" s="161">
        <v>258</v>
      </c>
      <c r="F16" s="93">
        <f>VLOOKUP(E16,Compte!A$1:K$398,2,FALSE)</f>
        <v>45390</v>
      </c>
      <c r="G16" s="128">
        <v>2024</v>
      </c>
      <c r="H16" s="162">
        <v>45399</v>
      </c>
      <c r="I16" s="163" t="s">
        <v>213</v>
      </c>
      <c r="J16" s="164" t="s">
        <v>214</v>
      </c>
      <c r="K16" s="210" t="s">
        <v>121</v>
      </c>
      <c r="L16" s="142">
        <v>33168</v>
      </c>
      <c r="M16" s="98">
        <f t="shared" si="2"/>
        <v>33</v>
      </c>
      <c r="N16" s="165" t="s">
        <v>215</v>
      </c>
      <c r="O16" s="146">
        <v>6030</v>
      </c>
      <c r="P16" s="165" t="s">
        <v>216</v>
      </c>
      <c r="Q16" s="99" t="s">
        <v>135</v>
      </c>
      <c r="R16" s="167" t="s">
        <v>147</v>
      </c>
      <c r="S16" s="232" t="s">
        <v>217</v>
      </c>
      <c r="T16" s="486" t="s">
        <v>218</v>
      </c>
      <c r="U16" s="146"/>
      <c r="V16" s="146"/>
      <c r="W16" s="146"/>
      <c r="X16" s="146"/>
      <c r="Y16" s="146"/>
      <c r="Z16" s="41" t="s">
        <v>219</v>
      </c>
      <c r="AA16" s="91">
        <f>VLOOKUP(E16,Compte!A$1:K$398,9,FALSE)</f>
        <v>90</v>
      </c>
      <c r="AB16" s="102">
        <f t="shared" si="3"/>
        <v>90</v>
      </c>
      <c r="AC16" s="103">
        <f t="shared" si="4"/>
        <v>0</v>
      </c>
      <c r="AD16" s="168" t="s">
        <v>160</v>
      </c>
      <c r="AE16" s="118" t="s">
        <v>161</v>
      </c>
      <c r="AF16" s="118" t="s">
        <v>211</v>
      </c>
      <c r="AG16" s="153"/>
      <c r="AH16" s="153"/>
      <c r="AI16" s="513" t="s">
        <v>220</v>
      </c>
      <c r="AJ16" s="103">
        <f t="shared" si="5"/>
        <v>90</v>
      </c>
      <c r="AK16" s="169">
        <v>50</v>
      </c>
      <c r="AL16" s="169">
        <v>40</v>
      </c>
      <c r="AM16" s="169"/>
      <c r="AN16" s="169"/>
      <c r="AO16" s="169"/>
      <c r="AP16" s="169"/>
      <c r="AQ16" s="108"/>
      <c r="AR16" s="109"/>
      <c r="AS16" s="110" t="str">
        <f>VLOOKUP(E16,Compte!A$1:K$398,10,FALSE)</f>
        <v>Cotisation YA-VCR Lauran Baudelet</v>
      </c>
    </row>
    <row r="17" spans="1:45" ht="14.25" hidden="1" customHeight="1" x14ac:dyDescent="0.3">
      <c r="A17" s="91" t="str">
        <f t="shared" si="1"/>
        <v>BEAURAIN  Clément</v>
      </c>
      <c r="B17" s="91">
        <f t="shared" si="6"/>
        <v>13</v>
      </c>
      <c r="C17" s="161" t="s">
        <v>235</v>
      </c>
      <c r="D17" s="91">
        <f>VLOOKUP(C17,Compte!F$1:K$398,6,FALSE)</f>
        <v>193</v>
      </c>
      <c r="E17" s="161">
        <v>193</v>
      </c>
      <c r="F17" s="93">
        <f>VLOOKUP(E17,Compte!A$1:K$398,2,FALSE)</f>
        <v>45372</v>
      </c>
      <c r="G17" s="94">
        <v>2024</v>
      </c>
      <c r="H17" s="162">
        <v>45381</v>
      </c>
      <c r="I17" s="178" t="s">
        <v>236</v>
      </c>
      <c r="J17" s="161" t="s">
        <v>237</v>
      </c>
      <c r="K17" s="165" t="s">
        <v>121</v>
      </c>
      <c r="L17" s="142">
        <v>39944</v>
      </c>
      <c r="M17" s="98">
        <f t="shared" si="2"/>
        <v>14</v>
      </c>
      <c r="N17" s="146" t="s">
        <v>238</v>
      </c>
      <c r="O17" s="146">
        <v>5101</v>
      </c>
      <c r="P17" s="146" t="s">
        <v>123</v>
      </c>
      <c r="Q17" s="99" t="s">
        <v>135</v>
      </c>
      <c r="R17" s="167" t="s">
        <v>147</v>
      </c>
      <c r="S17" s="151" t="s">
        <v>239</v>
      </c>
      <c r="T17" s="143" t="s">
        <v>240</v>
      </c>
      <c r="U17" s="146"/>
      <c r="V17" s="146"/>
      <c r="W17" s="146"/>
      <c r="X17" s="146"/>
      <c r="Y17" s="146"/>
      <c r="Z17" s="41" t="s">
        <v>241</v>
      </c>
      <c r="AA17" s="91">
        <f>VLOOKUP(E17,Compte!A$1:K$398,9,FALSE)</f>
        <v>55</v>
      </c>
      <c r="AB17" s="102">
        <f t="shared" si="3"/>
        <v>55</v>
      </c>
      <c r="AC17" s="103">
        <f t="shared" si="4"/>
        <v>0</v>
      </c>
      <c r="AD17" s="168" t="s">
        <v>115</v>
      </c>
      <c r="AE17" s="118" t="s">
        <v>128</v>
      </c>
      <c r="AF17" s="118" t="s">
        <v>129</v>
      </c>
      <c r="AG17" s="153"/>
      <c r="AH17" s="153"/>
      <c r="AI17" s="149"/>
      <c r="AJ17" s="103">
        <f t="shared" si="5"/>
        <v>55</v>
      </c>
      <c r="AK17" s="169">
        <v>55</v>
      </c>
      <c r="AL17" s="169"/>
      <c r="AM17" s="169"/>
      <c r="AN17" s="169"/>
      <c r="AO17" s="169"/>
      <c r="AP17" s="169"/>
      <c r="AQ17" s="108"/>
      <c r="AR17" s="109"/>
      <c r="AS17" s="110" t="str">
        <f>VLOOKUP(E17,Compte!A$1:K$398,10,FALSE)</f>
        <v>Clement Beaurain cotisation 2024 tennis interclubs</v>
      </c>
    </row>
    <row r="18" spans="1:45" ht="14.25" hidden="1" customHeight="1" x14ac:dyDescent="0.3">
      <c r="A18" s="91" t="str">
        <f t="shared" si="1"/>
        <v>BEAURAIN (Mouchon) Raphaël</v>
      </c>
      <c r="B18" s="91">
        <f t="shared" si="6"/>
        <v>14</v>
      </c>
      <c r="C18" s="92" t="s">
        <v>242</v>
      </c>
      <c r="D18" s="91">
        <f>VLOOKUP(C18,Compte!F$1:K$398,6,FALSE)</f>
        <v>4009</v>
      </c>
      <c r="E18" s="92">
        <v>4009</v>
      </c>
      <c r="F18" s="93">
        <f>VLOOKUP(E18,Compte!A$1:K$398,2,FALSE)</f>
        <v>45420</v>
      </c>
      <c r="G18" s="94">
        <v>2024</v>
      </c>
      <c r="H18" s="111">
        <v>45428</v>
      </c>
      <c r="I18" s="112" t="s">
        <v>243</v>
      </c>
      <c r="J18" s="92" t="s">
        <v>244</v>
      </c>
      <c r="K18" s="113" t="s">
        <v>121</v>
      </c>
      <c r="L18" s="114">
        <v>28620</v>
      </c>
      <c r="M18" s="98">
        <f t="shared" si="2"/>
        <v>45</v>
      </c>
      <c r="N18" s="115" t="s">
        <v>232</v>
      </c>
      <c r="O18" s="115">
        <v>5100</v>
      </c>
      <c r="P18" s="115" t="s">
        <v>176</v>
      </c>
      <c r="Q18" s="99" t="s">
        <v>135</v>
      </c>
      <c r="R18" s="116" t="s">
        <v>147</v>
      </c>
      <c r="S18" s="116" t="s">
        <v>233</v>
      </c>
      <c r="T18" s="126" t="s">
        <v>234</v>
      </c>
      <c r="U18" s="99"/>
      <c r="V18" s="99"/>
      <c r="W18" s="99"/>
      <c r="X18" s="99"/>
      <c r="Y18" s="99"/>
      <c r="Z18" s="41" t="s">
        <v>245</v>
      </c>
      <c r="AA18" s="91">
        <f>VLOOKUP(E18,Compte!A$1:K$398,9,FALSE)</f>
        <v>205</v>
      </c>
      <c r="AB18" s="102">
        <f t="shared" si="3"/>
        <v>205</v>
      </c>
      <c r="AC18" s="103">
        <f t="shared" si="4"/>
        <v>0</v>
      </c>
      <c r="AD18" s="118" t="s">
        <v>115</v>
      </c>
      <c r="AE18" s="118" t="s">
        <v>116</v>
      </c>
      <c r="AF18" s="118" t="s">
        <v>188</v>
      </c>
      <c r="AG18" s="119"/>
      <c r="AH18" s="119"/>
      <c r="AI18" s="106"/>
      <c r="AJ18" s="103">
        <f t="shared" si="5"/>
        <v>175</v>
      </c>
      <c r="AK18" s="108">
        <v>110</v>
      </c>
      <c r="AL18" s="108">
        <v>65</v>
      </c>
      <c r="AM18" s="108"/>
      <c r="AN18" s="108"/>
      <c r="AO18" s="108"/>
      <c r="AP18" s="108"/>
      <c r="AQ18" s="108">
        <v>30</v>
      </c>
      <c r="AR18" s="109"/>
      <c r="AS18" s="110" t="str">
        <f>VLOOKUP(E18,Compte!A$1:K$398,10,FALSE)</f>
        <v>Cotisation individuelle Raph Beaurain + accEs salle entrainement physique</v>
      </c>
    </row>
    <row r="19" spans="1:45" ht="14.25" hidden="1" customHeight="1" x14ac:dyDescent="0.3">
      <c r="A19" s="91" t="str">
        <f t="shared" si="1"/>
        <v>BEAURAIN Roland</v>
      </c>
      <c r="B19" s="91">
        <f t="shared" si="6"/>
        <v>15</v>
      </c>
      <c r="C19" s="41" t="s">
        <v>222</v>
      </c>
      <c r="D19" s="91">
        <f>VLOOKUP(C19,Compte!F$1:K$398,6,FALSE)</f>
        <v>2006</v>
      </c>
      <c r="E19" s="41">
        <v>64</v>
      </c>
      <c r="F19" s="93">
        <f>VLOOKUP(E19,Compte!A$1:K$398,2,FALSE)</f>
        <v>45317</v>
      </c>
      <c r="G19" s="173">
        <v>2024</v>
      </c>
      <c r="H19" s="95">
        <v>45340</v>
      </c>
      <c r="I19" s="279" t="s">
        <v>223</v>
      </c>
      <c r="J19" s="280" t="s">
        <v>224</v>
      </c>
      <c r="K19" s="244" t="s">
        <v>121</v>
      </c>
      <c r="L19" s="97">
        <v>17531</v>
      </c>
      <c r="M19" s="98">
        <f t="shared" si="2"/>
        <v>76</v>
      </c>
      <c r="N19" s="96" t="s">
        <v>225</v>
      </c>
      <c r="O19" s="99">
        <v>5100</v>
      </c>
      <c r="P19" s="96" t="s">
        <v>123</v>
      </c>
      <c r="Q19" s="99" t="s">
        <v>135</v>
      </c>
      <c r="R19" s="100" t="s">
        <v>226</v>
      </c>
      <c r="S19" s="172" t="s">
        <v>227</v>
      </c>
      <c r="T19" s="455" t="s">
        <v>228</v>
      </c>
      <c r="U19" s="99"/>
      <c r="V19" s="99"/>
      <c r="W19" s="99"/>
      <c r="X19" s="99"/>
      <c r="Y19" s="99"/>
      <c r="Z19" s="41" t="s">
        <v>229</v>
      </c>
      <c r="AA19" s="91">
        <f>VLOOKUP(E19,Compte!A$1:K$398,9,FALSE)</f>
        <v>30</v>
      </c>
      <c r="AB19" s="102">
        <f t="shared" si="3"/>
        <v>215</v>
      </c>
      <c r="AC19" s="103">
        <f t="shared" si="4"/>
        <v>-185</v>
      </c>
      <c r="AD19" s="104" t="s">
        <v>115</v>
      </c>
      <c r="AE19" s="104" t="s">
        <v>116</v>
      </c>
      <c r="AF19" s="104" t="s">
        <v>188</v>
      </c>
      <c r="AG19" s="510">
        <v>1</v>
      </c>
      <c r="AH19" s="510" t="s">
        <v>230</v>
      </c>
      <c r="AI19" s="106"/>
      <c r="AJ19" s="103">
        <f t="shared" si="5"/>
        <v>175</v>
      </c>
      <c r="AK19" s="107">
        <v>110</v>
      </c>
      <c r="AL19" s="107">
        <v>65</v>
      </c>
      <c r="AM19" s="356"/>
      <c r="AN19" s="41">
        <v>10</v>
      </c>
      <c r="AO19" s="41"/>
      <c r="AP19" s="41"/>
      <c r="AQ19" s="92">
        <v>30</v>
      </c>
      <c r="AR19" s="124"/>
      <c r="AS19" s="110" t="str">
        <f>VLOOKUP(E19,Compte!A$1:K$398,10,FALSE)</f>
        <v>COTISATION SALLE FITNESS BEAURAIN ROLAND</v>
      </c>
    </row>
    <row r="20" spans="1:45" ht="14.25" hidden="1" customHeight="1" x14ac:dyDescent="0.3">
      <c r="A20" s="91" t="str">
        <f t="shared" si="1"/>
        <v>BEAURAIN Roland</v>
      </c>
      <c r="B20" s="91">
        <f t="shared" si="6"/>
        <v>15</v>
      </c>
      <c r="C20" s="138" t="s">
        <v>222</v>
      </c>
      <c r="D20" s="91">
        <f>VLOOKUP(C20,Compte!F$1:K$398,6,FALSE)</f>
        <v>2006</v>
      </c>
      <c r="E20" s="138">
        <v>2006</v>
      </c>
      <c r="F20" s="93">
        <f>VLOOKUP(E20,Compte!A$1:K$398,2,FALSE)</f>
        <v>45379</v>
      </c>
      <c r="G20" s="183">
        <v>2024</v>
      </c>
      <c r="H20" s="139">
        <v>45381</v>
      </c>
      <c r="I20" s="206" t="s">
        <v>223</v>
      </c>
      <c r="J20" s="207" t="s">
        <v>224</v>
      </c>
      <c r="K20" s="208"/>
      <c r="L20" s="414"/>
      <c r="M20" s="98"/>
      <c r="N20" s="141"/>
      <c r="O20" s="143"/>
      <c r="P20" s="141"/>
      <c r="Q20" s="99"/>
      <c r="R20" s="144"/>
      <c r="S20" s="445"/>
      <c r="T20" s="594"/>
      <c r="U20" s="146"/>
      <c r="V20" s="146"/>
      <c r="W20" s="146"/>
      <c r="X20" s="146"/>
      <c r="Y20" s="146"/>
      <c r="Z20" s="41" t="s">
        <v>229</v>
      </c>
      <c r="AA20" s="91">
        <f>VLOOKUP(E20,Compte!A$1:K$398,9,FALSE)</f>
        <v>185</v>
      </c>
      <c r="AB20" s="102">
        <f t="shared" si="3"/>
        <v>0</v>
      </c>
      <c r="AC20" s="103">
        <f t="shared" si="4"/>
        <v>185</v>
      </c>
      <c r="AD20" s="147" t="s">
        <v>115</v>
      </c>
      <c r="AE20" s="147" t="s">
        <v>116</v>
      </c>
      <c r="AF20" s="147" t="s">
        <v>188</v>
      </c>
      <c r="AG20" s="508"/>
      <c r="AH20" s="508"/>
      <c r="AI20" s="149"/>
      <c r="AJ20" s="103">
        <f t="shared" si="5"/>
        <v>0</v>
      </c>
      <c r="AK20" s="150"/>
      <c r="AL20" s="150"/>
      <c r="AM20" s="357"/>
      <c r="AN20" s="138"/>
      <c r="AO20" s="138"/>
      <c r="AP20" s="138"/>
      <c r="AQ20" s="92"/>
      <c r="AR20" s="124"/>
      <c r="AS20" s="110" t="str">
        <f>VLOOKUP(E20,Compte!A$1:K$398,10,FALSE)</f>
        <v>COTISATION TENNIS + MEMBRE EFFECTIF</v>
      </c>
    </row>
    <row r="21" spans="1:45" ht="14.25" hidden="1" customHeight="1" x14ac:dyDescent="0.3">
      <c r="A21" s="91" t="str">
        <f t="shared" si="1"/>
        <v>BEGUIN Dominique</v>
      </c>
      <c r="B21" s="91">
        <f t="shared" si="6"/>
        <v>16</v>
      </c>
      <c r="C21" s="92" t="s">
        <v>247</v>
      </c>
      <c r="D21" s="91">
        <f>VLOOKUP(C21,Compte!F$1:K$398,6,FALSE)</f>
        <v>2004</v>
      </c>
      <c r="E21" s="92">
        <v>2004</v>
      </c>
      <c r="F21" s="93">
        <f>VLOOKUP(E21,Compte!A$1:K$398,2,FALSE)</f>
        <v>45378</v>
      </c>
      <c r="G21" s="94">
        <v>2024</v>
      </c>
      <c r="H21" s="111">
        <v>45381</v>
      </c>
      <c r="I21" s="132" t="s">
        <v>248</v>
      </c>
      <c r="J21" s="133" t="s">
        <v>249</v>
      </c>
      <c r="K21" s="113" t="s">
        <v>121</v>
      </c>
      <c r="L21" s="114">
        <v>26184</v>
      </c>
      <c r="M21" s="98">
        <f t="shared" ref="M21:M30" si="7">DATEDIF(L21,$L$3,"y")</f>
        <v>52</v>
      </c>
      <c r="N21" s="113" t="s">
        <v>250</v>
      </c>
      <c r="O21" s="115">
        <v>5170</v>
      </c>
      <c r="P21" s="113" t="s">
        <v>251</v>
      </c>
      <c r="Q21" s="99" t="s">
        <v>135</v>
      </c>
      <c r="R21" s="116" t="s">
        <v>252</v>
      </c>
      <c r="S21" s="116" t="s">
        <v>253</v>
      </c>
      <c r="T21" s="113" t="s">
        <v>254</v>
      </c>
      <c r="U21" s="99"/>
      <c r="V21" s="99"/>
      <c r="W21" s="99"/>
      <c r="X21" s="99"/>
      <c r="Y21" s="99"/>
      <c r="Z21" s="41" t="s">
        <v>255</v>
      </c>
      <c r="AA21" s="91">
        <f>VLOOKUP(E21,Compte!A$1:K$398,9,FALSE)</f>
        <v>175</v>
      </c>
      <c r="AB21" s="102">
        <f t="shared" si="3"/>
        <v>175</v>
      </c>
      <c r="AC21" s="103">
        <f t="shared" si="4"/>
        <v>0</v>
      </c>
      <c r="AD21" s="118" t="s">
        <v>115</v>
      </c>
      <c r="AE21" s="118" t="s">
        <v>116</v>
      </c>
      <c r="AF21" s="118" t="s">
        <v>188</v>
      </c>
      <c r="AG21" s="119"/>
      <c r="AH21" s="119"/>
      <c r="AI21" s="106"/>
      <c r="AJ21" s="103">
        <f t="shared" si="5"/>
        <v>175</v>
      </c>
      <c r="AK21" s="108">
        <v>110</v>
      </c>
      <c r="AL21" s="108">
        <v>65</v>
      </c>
      <c r="AM21" s="108"/>
      <c r="AN21" s="108"/>
      <c r="AO21" s="92"/>
      <c r="AP21" s="92"/>
      <c r="AQ21" s="92"/>
      <c r="AR21" s="124"/>
      <c r="AS21" s="110" t="str">
        <f>VLOOKUP(E21,Compte!A$1:K$398,10,FALSE)</f>
        <v>COTISATION TENNIS 2024 DOMINIQUE BEGUIN</v>
      </c>
    </row>
    <row r="22" spans="1:45" ht="14.25" hidden="1" customHeight="1" x14ac:dyDescent="0.3">
      <c r="A22" s="91" t="str">
        <f t="shared" si="1"/>
        <v>BENS Sidney D.</v>
      </c>
      <c r="B22" s="91">
        <f t="shared" si="6"/>
        <v>17</v>
      </c>
      <c r="C22" s="92" t="s">
        <v>256</v>
      </c>
      <c r="D22" s="91">
        <f>VLOOKUP(C22,Compte!F$1:K$398,6,FALSE)</f>
        <v>140</v>
      </c>
      <c r="E22" s="92">
        <v>140</v>
      </c>
      <c r="F22" s="93">
        <f>VLOOKUP(E22,Compte!A$1:K$398,2,FALSE)</f>
        <v>45350</v>
      </c>
      <c r="G22" s="94">
        <v>2024</v>
      </c>
      <c r="H22" s="111">
        <v>45428</v>
      </c>
      <c r="I22" s="132" t="s">
        <v>257</v>
      </c>
      <c r="J22" s="133" t="s">
        <v>258</v>
      </c>
      <c r="K22" s="113" t="s">
        <v>121</v>
      </c>
      <c r="L22" s="114">
        <v>22752</v>
      </c>
      <c r="M22" s="98">
        <f t="shared" si="7"/>
        <v>61</v>
      </c>
      <c r="N22" s="113" t="s">
        <v>259</v>
      </c>
      <c r="O22" s="115">
        <v>1180</v>
      </c>
      <c r="P22" s="113" t="s">
        <v>260</v>
      </c>
      <c r="Q22" s="99" t="s">
        <v>135</v>
      </c>
      <c r="R22" s="116" t="s">
        <v>147</v>
      </c>
      <c r="S22" s="181" t="s">
        <v>261</v>
      </c>
      <c r="T22" s="494" t="s">
        <v>262</v>
      </c>
      <c r="U22" s="99"/>
      <c r="V22" s="99"/>
      <c r="W22" s="99"/>
      <c r="X22" s="99"/>
      <c r="Y22" s="99"/>
      <c r="Z22" s="41" t="s">
        <v>263</v>
      </c>
      <c r="AA22" s="91">
        <f>VLOOKUP(E22,Compte!A$1:K$398,9,FALSE)</f>
        <v>175</v>
      </c>
      <c r="AB22" s="102">
        <f t="shared" si="3"/>
        <v>175</v>
      </c>
      <c r="AC22" s="103">
        <f t="shared" si="4"/>
        <v>0</v>
      </c>
      <c r="AD22" s="118" t="s">
        <v>115</v>
      </c>
      <c r="AE22" s="118" t="s">
        <v>116</v>
      </c>
      <c r="AF22" s="118" t="s">
        <v>188</v>
      </c>
      <c r="AG22" s="508"/>
      <c r="AH22" s="508"/>
      <c r="AI22" s="149"/>
      <c r="AJ22" s="103">
        <f t="shared" si="5"/>
        <v>175</v>
      </c>
      <c r="AK22" s="108">
        <v>110</v>
      </c>
      <c r="AL22" s="108">
        <v>65</v>
      </c>
      <c r="AM22" s="108"/>
      <c r="AN22" s="108"/>
      <c r="AO22" s="92"/>
      <c r="AP22" s="92"/>
      <c r="AQ22" s="92"/>
      <c r="AR22" s="124"/>
      <c r="AS22" s="110" t="str">
        <f>VLOOKUP(E22,Compte!A$1:K$398,10,FALSE)</f>
        <v>S.D.Bens nouv membre M60 suivant indication Eric Bourguet.(carte federation incluse) Merci</v>
      </c>
    </row>
    <row r="23" spans="1:45" ht="14.25" hidden="1" customHeight="1" x14ac:dyDescent="0.3">
      <c r="A23" s="91" t="str">
        <f t="shared" si="1"/>
        <v>BERAUD ( Bourguet ) Sylvie</v>
      </c>
      <c r="B23" s="91">
        <f t="shared" si="6"/>
        <v>18</v>
      </c>
      <c r="C23" s="92" t="s">
        <v>264</v>
      </c>
      <c r="D23" s="91">
        <f>VLOOKUP(C23,Compte!F$1:K$398,6,FALSE)</f>
        <v>1016</v>
      </c>
      <c r="E23" s="92" t="s">
        <v>144</v>
      </c>
      <c r="F23" s="93">
        <f>VLOOKUP(E23,Compte!A$1:K$398,2,FALSE)</f>
        <v>0</v>
      </c>
      <c r="G23" s="94">
        <v>2024</v>
      </c>
      <c r="H23" s="111">
        <v>45374</v>
      </c>
      <c r="I23" s="112" t="s">
        <v>265</v>
      </c>
      <c r="J23" s="92" t="s">
        <v>266</v>
      </c>
      <c r="K23" s="113" t="s">
        <v>108</v>
      </c>
      <c r="L23" s="114">
        <v>22009</v>
      </c>
      <c r="M23" s="98">
        <f t="shared" si="7"/>
        <v>63</v>
      </c>
      <c r="N23" s="115" t="s">
        <v>267</v>
      </c>
      <c r="O23" s="115">
        <v>5170</v>
      </c>
      <c r="P23" s="115" t="s">
        <v>110</v>
      </c>
      <c r="Q23" s="99" t="s">
        <v>135</v>
      </c>
      <c r="R23" s="116" t="s">
        <v>147</v>
      </c>
      <c r="S23" s="180" t="s">
        <v>268</v>
      </c>
      <c r="T23" s="113" t="s">
        <v>269</v>
      </c>
      <c r="U23" s="99"/>
      <c r="V23" s="99"/>
      <c r="W23" s="99"/>
      <c r="X23" s="99"/>
      <c r="Y23" s="99"/>
      <c r="Z23" s="41" t="s">
        <v>270</v>
      </c>
      <c r="AA23" s="91">
        <f>VLOOKUP(E23,Compte!A$1:K$398,9,FALSE)</f>
        <v>0</v>
      </c>
      <c r="AB23" s="123">
        <f t="shared" si="3"/>
        <v>95</v>
      </c>
      <c r="AC23" s="91">
        <f t="shared" si="4"/>
        <v>-95</v>
      </c>
      <c r="AD23" s="118" t="s">
        <v>115</v>
      </c>
      <c r="AE23" s="118" t="s">
        <v>116</v>
      </c>
      <c r="AF23" s="118" t="s">
        <v>117</v>
      </c>
      <c r="AG23" s="508"/>
      <c r="AH23" s="508"/>
      <c r="AI23" s="149"/>
      <c r="AJ23" s="103">
        <f t="shared" si="5"/>
        <v>65</v>
      </c>
      <c r="AK23" s="92">
        <v>0</v>
      </c>
      <c r="AL23" s="92">
        <v>65</v>
      </c>
      <c r="AM23" s="92"/>
      <c r="AN23" s="92"/>
      <c r="AO23" s="92"/>
      <c r="AP23" s="92"/>
      <c r="AQ23" s="92">
        <v>30</v>
      </c>
      <c r="AR23" s="124"/>
      <c r="AS23" s="110" t="str">
        <f>VLOOKUP(E23,Compte!A$1:K$398,10,FALSE)</f>
        <v>---</v>
      </c>
    </row>
    <row r="24" spans="1:45" ht="14.25" hidden="1" customHeight="1" x14ac:dyDescent="0.3">
      <c r="A24" s="91" t="str">
        <f t="shared" si="1"/>
        <v>BERNIER Sophie</v>
      </c>
      <c r="B24" s="91">
        <f t="shared" si="6"/>
        <v>19</v>
      </c>
      <c r="C24" s="41" t="s">
        <v>272</v>
      </c>
      <c r="D24" s="91" t="e">
        <f>VLOOKUP(C24,Compte!F$1:K$398,6,FALSE)</f>
        <v>#N/A</v>
      </c>
      <c r="E24" s="41" t="s">
        <v>144</v>
      </c>
      <c r="F24" s="93">
        <f>VLOOKUP(E24,Compte!A$1:K$398,2,FALSE)</f>
        <v>0</v>
      </c>
      <c r="G24" s="173">
        <v>2024</v>
      </c>
      <c r="H24" s="95">
        <v>45381</v>
      </c>
      <c r="I24" s="84" t="s">
        <v>273</v>
      </c>
      <c r="J24" s="41" t="s">
        <v>274</v>
      </c>
      <c r="K24" s="96" t="s">
        <v>108</v>
      </c>
      <c r="L24" s="171">
        <v>27299</v>
      </c>
      <c r="M24" s="98">
        <f t="shared" si="7"/>
        <v>49</v>
      </c>
      <c r="N24" s="99" t="s">
        <v>275</v>
      </c>
      <c r="O24" s="99">
        <v>5537</v>
      </c>
      <c r="P24" s="99" t="s">
        <v>276</v>
      </c>
      <c r="Q24" s="99" t="s">
        <v>135</v>
      </c>
      <c r="R24" s="100" t="s">
        <v>277</v>
      </c>
      <c r="S24" s="100" t="s">
        <v>278</v>
      </c>
      <c r="T24" s="101" t="s">
        <v>279</v>
      </c>
      <c r="U24" s="99"/>
      <c r="V24" s="99"/>
      <c r="W24" s="99"/>
      <c r="X24" s="99"/>
      <c r="Y24" s="99"/>
      <c r="Z24" s="41" t="s">
        <v>280</v>
      </c>
      <c r="AA24" s="91">
        <f>VLOOKUP(E24,Compte!A$1:K$398,9,FALSE)</f>
        <v>0</v>
      </c>
      <c r="AB24" s="102">
        <f t="shared" si="3"/>
        <v>50</v>
      </c>
      <c r="AC24" s="103">
        <f t="shared" si="4"/>
        <v>-50</v>
      </c>
      <c r="AD24" s="104" t="s">
        <v>160</v>
      </c>
      <c r="AE24" s="104" t="s">
        <v>161</v>
      </c>
      <c r="AF24" s="104" t="s">
        <v>174</v>
      </c>
      <c r="AG24" s="510"/>
      <c r="AH24" s="510"/>
      <c r="AI24" s="510" t="s">
        <v>281</v>
      </c>
      <c r="AJ24" s="103">
        <f t="shared" si="5"/>
        <v>50</v>
      </c>
      <c r="AK24" s="107">
        <v>50</v>
      </c>
      <c r="AL24" s="107"/>
      <c r="AM24" s="356"/>
      <c r="AN24" s="107"/>
      <c r="AO24" s="41"/>
      <c r="AP24" s="41"/>
      <c r="AQ24" s="92"/>
      <c r="AR24" s="124"/>
      <c r="AS24" s="110" t="str">
        <f>VLOOKUP(E24,Compte!A$1:K$398,10,FALSE)</f>
        <v>---</v>
      </c>
    </row>
    <row r="25" spans="1:45" ht="14.25" hidden="1" customHeight="1" x14ac:dyDescent="0.3">
      <c r="A25" s="91" t="str">
        <f t="shared" si="1"/>
        <v>BIOT François</v>
      </c>
      <c r="B25" s="91">
        <f t="shared" si="6"/>
        <v>20</v>
      </c>
      <c r="C25" s="92" t="s">
        <v>282</v>
      </c>
      <c r="D25" s="91">
        <f>VLOOKUP(C25,Compte!F$1:K$398,6,FALSE)</f>
        <v>119</v>
      </c>
      <c r="E25" s="92">
        <v>119</v>
      </c>
      <c r="F25" s="93">
        <f>VLOOKUP(E25,Compte!A$1:K$398,2,FALSE)</f>
        <v>45342</v>
      </c>
      <c r="G25" s="94">
        <v>2024</v>
      </c>
      <c r="H25" s="111">
        <v>45357</v>
      </c>
      <c r="I25" s="112" t="s">
        <v>283</v>
      </c>
      <c r="J25" s="92" t="s">
        <v>284</v>
      </c>
      <c r="K25" s="113" t="s">
        <v>121</v>
      </c>
      <c r="L25" s="114">
        <v>14017</v>
      </c>
      <c r="M25" s="98">
        <f t="shared" si="7"/>
        <v>85</v>
      </c>
      <c r="N25" s="115" t="s">
        <v>285</v>
      </c>
      <c r="O25" s="115">
        <v>5100</v>
      </c>
      <c r="P25" s="115" t="s">
        <v>134</v>
      </c>
      <c r="Q25" s="99" t="s">
        <v>135</v>
      </c>
      <c r="R25" s="116" t="s">
        <v>147</v>
      </c>
      <c r="S25" s="116" t="s">
        <v>286</v>
      </c>
      <c r="T25" s="115" t="s">
        <v>287</v>
      </c>
      <c r="U25" s="99"/>
      <c r="V25" s="99"/>
      <c r="W25" s="99"/>
      <c r="X25" s="99"/>
      <c r="Y25" s="99"/>
      <c r="Z25" s="41" t="s">
        <v>288</v>
      </c>
      <c r="AA25" s="91">
        <f>VLOOKUP(E25,Compte!A$1:K$398,9,FALSE)</f>
        <v>175</v>
      </c>
      <c r="AB25" s="102">
        <f t="shared" si="3"/>
        <v>175</v>
      </c>
      <c r="AC25" s="103">
        <f t="shared" si="4"/>
        <v>0</v>
      </c>
      <c r="AD25" s="118" t="s">
        <v>115</v>
      </c>
      <c r="AE25" s="118" t="s">
        <v>116</v>
      </c>
      <c r="AF25" s="118" t="s">
        <v>188</v>
      </c>
      <c r="AG25" s="119"/>
      <c r="AH25" s="119"/>
      <c r="AI25" s="106"/>
      <c r="AJ25" s="103">
        <f t="shared" si="5"/>
        <v>175</v>
      </c>
      <c r="AK25" s="108">
        <v>110</v>
      </c>
      <c r="AL25" s="108">
        <v>65</v>
      </c>
      <c r="AM25" s="108"/>
      <c r="AN25" s="108"/>
      <c r="AO25" s="108"/>
      <c r="AP25" s="108"/>
      <c r="AQ25" s="108"/>
      <c r="AR25" s="109"/>
      <c r="AS25" s="110" t="str">
        <f>VLOOKUP(E25,Compte!A$1:K$398,10,FALSE)</f>
        <v>BIOT 2024 : TENNIS ADULTE</v>
      </c>
    </row>
    <row r="26" spans="1:45" ht="14.25" customHeight="1" x14ac:dyDescent="0.3">
      <c r="A26" s="91" t="str">
        <f t="shared" si="1"/>
        <v>BLOCKMANS Jacqueline</v>
      </c>
      <c r="B26" s="91">
        <f t="shared" si="6"/>
        <v>21</v>
      </c>
      <c r="C26" s="92" t="s">
        <v>290</v>
      </c>
      <c r="D26" s="91">
        <f>VLOOKUP(C26,Compte!F$1:K$398,6,FALSE)</f>
        <v>89</v>
      </c>
      <c r="E26" s="92">
        <v>89</v>
      </c>
      <c r="F26" s="93">
        <f>VLOOKUP(E26,Compte!A$1:K$398,2,FALSE)</f>
        <v>45330</v>
      </c>
      <c r="G26" s="94">
        <v>2024</v>
      </c>
      <c r="H26" s="111">
        <v>45340</v>
      </c>
      <c r="I26" s="112" t="s">
        <v>291</v>
      </c>
      <c r="J26" s="92" t="s">
        <v>292</v>
      </c>
      <c r="K26" s="113" t="s">
        <v>108</v>
      </c>
      <c r="L26" s="114">
        <v>21397</v>
      </c>
      <c r="M26" s="98">
        <f t="shared" si="7"/>
        <v>65</v>
      </c>
      <c r="N26" s="131" t="s">
        <v>293</v>
      </c>
      <c r="O26" s="115">
        <v>1348</v>
      </c>
      <c r="P26" s="113" t="s">
        <v>294</v>
      </c>
      <c r="Q26" s="99" t="s">
        <v>135</v>
      </c>
      <c r="R26" s="116" t="s">
        <v>295</v>
      </c>
      <c r="S26" s="116" t="s">
        <v>296</v>
      </c>
      <c r="T26" s="113" t="s">
        <v>297</v>
      </c>
      <c r="U26" s="99"/>
      <c r="V26" s="99"/>
      <c r="W26" s="99"/>
      <c r="X26" s="99"/>
      <c r="Y26" s="99"/>
      <c r="Z26" s="41" t="s">
        <v>298</v>
      </c>
      <c r="AA26" s="91">
        <f>VLOOKUP(E26,Compte!A$1:K$398,9,FALSE)</f>
        <v>230</v>
      </c>
      <c r="AB26" s="102">
        <f t="shared" si="3"/>
        <v>230</v>
      </c>
      <c r="AC26" s="103">
        <f t="shared" si="4"/>
        <v>0</v>
      </c>
      <c r="AD26" s="118" t="s">
        <v>144</v>
      </c>
      <c r="AE26" s="118" t="s">
        <v>151</v>
      </c>
      <c r="AF26" s="118" t="s">
        <v>188</v>
      </c>
      <c r="AG26" s="119"/>
      <c r="AH26" s="119"/>
      <c r="AI26" s="525" t="s">
        <v>299</v>
      </c>
      <c r="AJ26" s="103">
        <f t="shared" si="5"/>
        <v>230</v>
      </c>
      <c r="AK26" s="108">
        <v>110</v>
      </c>
      <c r="AL26" s="108">
        <v>120</v>
      </c>
      <c r="AM26" s="108"/>
      <c r="AN26" s="108"/>
      <c r="AO26" s="108"/>
      <c r="AP26" s="108"/>
      <c r="AQ26" s="108"/>
      <c r="AR26" s="109"/>
      <c r="AS26" s="110" t="str">
        <f>VLOOKUP(E26,Compte!A$1:K$398,10,FALSE)</f>
        <v>Cotisation individuelle 2024 aviron Jacqueline Blockmans</v>
      </c>
    </row>
    <row r="27" spans="1:45" ht="14.25" customHeight="1" x14ac:dyDescent="0.3">
      <c r="A27" s="91" t="str">
        <f t="shared" si="1"/>
        <v>BLONDIAU Fabienne</v>
      </c>
      <c r="B27" s="91">
        <f t="shared" si="6"/>
        <v>22</v>
      </c>
      <c r="C27" s="92" t="s">
        <v>300</v>
      </c>
      <c r="D27" s="91">
        <f>VLOOKUP(C27,Compte!F$1:K$398,6,FALSE)</f>
        <v>3010</v>
      </c>
      <c r="E27" s="92">
        <v>3010</v>
      </c>
      <c r="F27" s="93">
        <f>VLOOKUP(E27,Compte!A$1:K$398,2,FALSE)</f>
        <v>45408</v>
      </c>
      <c r="G27" s="94">
        <v>2024</v>
      </c>
      <c r="H27" s="111">
        <v>45410</v>
      </c>
      <c r="I27" s="112" t="s">
        <v>301</v>
      </c>
      <c r="J27" s="92" t="s">
        <v>302</v>
      </c>
      <c r="K27" s="113" t="s">
        <v>108</v>
      </c>
      <c r="L27" s="114">
        <v>25266</v>
      </c>
      <c r="M27" s="98">
        <f t="shared" si="7"/>
        <v>54</v>
      </c>
      <c r="N27" s="125" t="s">
        <v>303</v>
      </c>
      <c r="O27" s="115">
        <v>5100</v>
      </c>
      <c r="P27" s="115" t="s">
        <v>169</v>
      </c>
      <c r="Q27" s="99" t="s">
        <v>135</v>
      </c>
      <c r="R27" s="116" t="s">
        <v>147</v>
      </c>
      <c r="S27" s="116" t="s">
        <v>304</v>
      </c>
      <c r="T27" s="126" t="s">
        <v>305</v>
      </c>
      <c r="U27" s="99"/>
      <c r="V27" s="99"/>
      <c r="W27" s="99"/>
      <c r="X27" s="99"/>
      <c r="Y27" s="99"/>
      <c r="Z27" s="41" t="s">
        <v>306</v>
      </c>
      <c r="AA27" s="91">
        <f>VLOOKUP(E27,Compte!A$1:K$398,9,FALSE)</f>
        <v>230</v>
      </c>
      <c r="AB27" s="102">
        <f t="shared" si="3"/>
        <v>230</v>
      </c>
      <c r="AC27" s="103">
        <f t="shared" si="4"/>
        <v>0</v>
      </c>
      <c r="AD27" s="118" t="s">
        <v>144</v>
      </c>
      <c r="AE27" s="118" t="s">
        <v>151</v>
      </c>
      <c r="AF27" s="118" t="s">
        <v>188</v>
      </c>
      <c r="AG27" s="119"/>
      <c r="AH27" s="119"/>
      <c r="AI27" s="521" t="s">
        <v>307</v>
      </c>
      <c r="AJ27" s="103">
        <f t="shared" si="5"/>
        <v>230</v>
      </c>
      <c r="AK27" s="108">
        <v>110</v>
      </c>
      <c r="AL27" s="108">
        <v>120</v>
      </c>
      <c r="AM27" s="108"/>
      <c r="AN27" s="92"/>
      <c r="AO27" s="92"/>
      <c r="AP27" s="92"/>
      <c r="AQ27" s="92"/>
      <c r="AR27" s="124"/>
      <c r="AS27" s="110" t="str">
        <f>VLOOKUP(E27,Compte!A$1:K$398,10,FALSE)</f>
        <v>COTISATION 2024 AVIRON FABIENNE BLONDIAU</v>
      </c>
    </row>
    <row r="28" spans="1:45" ht="14.25" hidden="1" customHeight="1" x14ac:dyDescent="0.3">
      <c r="A28" s="91" t="str">
        <f t="shared" si="1"/>
        <v>BODART Adrien</v>
      </c>
      <c r="B28" s="91">
        <f t="shared" si="6"/>
        <v>23</v>
      </c>
      <c r="C28" s="154" t="s">
        <v>308</v>
      </c>
      <c r="D28" s="91">
        <f>VLOOKUP(C28,Compte!F$1:K$398,6,FALSE)</f>
        <v>4128</v>
      </c>
      <c r="E28" s="92">
        <v>4099</v>
      </c>
      <c r="F28" s="93">
        <f>VLOOKUP(E28,Compte!A$1:K$398,2,FALSE)</f>
        <v>45544</v>
      </c>
      <c r="G28" s="128">
        <v>2024</v>
      </c>
      <c r="H28" s="111">
        <v>45551</v>
      </c>
      <c r="I28" s="112" t="s">
        <v>309</v>
      </c>
      <c r="J28" s="133" t="s">
        <v>310</v>
      </c>
      <c r="K28" s="113" t="s">
        <v>121</v>
      </c>
      <c r="L28" s="114">
        <v>40014</v>
      </c>
      <c r="M28" s="98">
        <f t="shared" si="7"/>
        <v>14</v>
      </c>
      <c r="N28" s="115" t="s">
        <v>311</v>
      </c>
      <c r="O28" s="115">
        <v>5000</v>
      </c>
      <c r="P28" s="115" t="s">
        <v>312</v>
      </c>
      <c r="Q28" s="99" t="s">
        <v>135</v>
      </c>
      <c r="R28" s="116" t="s">
        <v>147</v>
      </c>
      <c r="S28" s="121" t="s">
        <v>313</v>
      </c>
      <c r="T28" s="126" t="s">
        <v>314</v>
      </c>
      <c r="U28" s="99" t="s">
        <v>315</v>
      </c>
      <c r="V28" s="99" t="s">
        <v>316</v>
      </c>
      <c r="W28" s="99"/>
      <c r="X28" s="99"/>
      <c r="Y28" s="99"/>
      <c r="Z28" s="41" t="s">
        <v>317</v>
      </c>
      <c r="AA28" s="91">
        <f>VLOOKUP(E28,Compte!A$1:K$398,9,FALSE)</f>
        <v>30</v>
      </c>
      <c r="AB28" s="123">
        <f t="shared" si="3"/>
        <v>30</v>
      </c>
      <c r="AC28" s="91">
        <f t="shared" si="4"/>
        <v>0</v>
      </c>
      <c r="AD28" s="118" t="s">
        <v>160</v>
      </c>
      <c r="AE28" s="118" t="s">
        <v>164</v>
      </c>
      <c r="AF28" s="118" t="s">
        <v>162</v>
      </c>
      <c r="AG28" s="119"/>
      <c r="AH28" s="119"/>
      <c r="AI28" s="515" t="s">
        <v>318</v>
      </c>
      <c r="AJ28" s="103">
        <f t="shared" si="5"/>
        <v>30</v>
      </c>
      <c r="AK28" s="92">
        <v>5</v>
      </c>
      <c r="AL28" s="92">
        <v>25</v>
      </c>
      <c r="AM28" s="92"/>
      <c r="AN28" s="92"/>
      <c r="AO28" s="92"/>
      <c r="AP28" s="92"/>
      <c r="AQ28" s="92"/>
      <c r="AR28" s="124"/>
      <c r="AS28" s="110" t="str">
        <f>VLOOKUP(E28,Compte!A$1:K$398,10,FALSE)</f>
        <v>240-101-0026 cotisation YJ-MTP Adrien Bodart</v>
      </c>
    </row>
    <row r="29" spans="1:45" ht="14.25" hidden="1" customHeight="1" x14ac:dyDescent="0.3">
      <c r="A29" s="91" t="str">
        <f t="shared" si="1"/>
        <v>BODART Gaspard</v>
      </c>
      <c r="B29" s="91">
        <f t="shared" si="6"/>
        <v>24</v>
      </c>
      <c r="C29" s="154" t="s">
        <v>308</v>
      </c>
      <c r="D29" s="91">
        <f>VLOOKUP(C29,Compte!F$1:K$398,6,FALSE)</f>
        <v>4128</v>
      </c>
      <c r="E29" s="92">
        <v>4097</v>
      </c>
      <c r="F29" s="93">
        <f>VLOOKUP(E29,Compte!A$1:K$398,2,FALSE)</f>
        <v>45544</v>
      </c>
      <c r="G29" s="128">
        <v>2024</v>
      </c>
      <c r="H29" s="111">
        <v>45551</v>
      </c>
      <c r="I29" s="112" t="s">
        <v>309</v>
      </c>
      <c r="J29" s="133" t="s">
        <v>319</v>
      </c>
      <c r="K29" s="113" t="s">
        <v>121</v>
      </c>
      <c r="L29" s="114">
        <v>42313</v>
      </c>
      <c r="M29" s="98">
        <f t="shared" si="7"/>
        <v>8</v>
      </c>
      <c r="N29" s="115" t="s">
        <v>311</v>
      </c>
      <c r="O29" s="115">
        <v>5000</v>
      </c>
      <c r="P29" s="115" t="s">
        <v>312</v>
      </c>
      <c r="Q29" s="99" t="s">
        <v>135</v>
      </c>
      <c r="R29" s="116" t="s">
        <v>147</v>
      </c>
      <c r="S29" s="121" t="s">
        <v>313</v>
      </c>
      <c r="T29" s="126" t="s">
        <v>314</v>
      </c>
      <c r="U29" s="99" t="s">
        <v>315</v>
      </c>
      <c r="V29" s="99" t="s">
        <v>316</v>
      </c>
      <c r="W29" s="99"/>
      <c r="X29" s="99"/>
      <c r="Y29" s="99"/>
      <c r="Z29" s="41" t="s">
        <v>317</v>
      </c>
      <c r="AA29" s="91">
        <f>VLOOKUP(E29,Compte!A$1:K$398,9,FALSE)</f>
        <v>30</v>
      </c>
      <c r="AB29" s="123">
        <f t="shared" si="3"/>
        <v>30</v>
      </c>
      <c r="AC29" s="91">
        <f t="shared" si="4"/>
        <v>0</v>
      </c>
      <c r="AD29" s="118" t="s">
        <v>160</v>
      </c>
      <c r="AE29" s="118" t="s">
        <v>164</v>
      </c>
      <c r="AF29" s="118" t="s">
        <v>162</v>
      </c>
      <c r="AG29" s="119"/>
      <c r="AH29" s="119"/>
      <c r="AI29" s="391" t="s">
        <v>318</v>
      </c>
      <c r="AJ29" s="103">
        <f t="shared" si="5"/>
        <v>30</v>
      </c>
      <c r="AK29" s="92">
        <v>5</v>
      </c>
      <c r="AL29" s="92">
        <v>25</v>
      </c>
      <c r="AM29" s="92"/>
      <c r="AN29" s="92"/>
      <c r="AO29" s="92"/>
      <c r="AP29" s="92"/>
      <c r="AQ29" s="92"/>
      <c r="AR29" s="124"/>
      <c r="AS29" s="110" t="str">
        <f>VLOOKUP(E29,Compte!A$1:K$398,10,FALSE)</f>
        <v>240-101-0026 cotisation YJ-MTP Gaspard Bodart</v>
      </c>
    </row>
    <row r="30" spans="1:45" ht="14.25" hidden="1" customHeight="1" x14ac:dyDescent="0.3">
      <c r="A30" s="91" t="str">
        <f t="shared" si="1"/>
        <v>BODART Philippe</v>
      </c>
      <c r="B30" s="91">
        <f t="shared" si="6"/>
        <v>25</v>
      </c>
      <c r="C30" s="92" t="s">
        <v>320</v>
      </c>
      <c r="D30" s="91">
        <f>VLOOKUP(C30,Compte!F$1:K$398,6,FALSE)</f>
        <v>84</v>
      </c>
      <c r="E30" s="92">
        <v>84</v>
      </c>
      <c r="F30" s="93">
        <f>VLOOKUP(E30,Compte!A$1:K$398,2,FALSE)</f>
        <v>45327</v>
      </c>
      <c r="G30" s="128">
        <v>2024</v>
      </c>
      <c r="H30" s="111">
        <v>45340</v>
      </c>
      <c r="I30" s="112" t="s">
        <v>309</v>
      </c>
      <c r="J30" s="92" t="s">
        <v>321</v>
      </c>
      <c r="K30" s="113" t="s">
        <v>121</v>
      </c>
      <c r="L30" s="114">
        <v>17605</v>
      </c>
      <c r="M30" s="98">
        <f t="shared" si="7"/>
        <v>75</v>
      </c>
      <c r="N30" s="115" t="s">
        <v>322</v>
      </c>
      <c r="O30" s="115">
        <v>5000</v>
      </c>
      <c r="P30" s="115" t="s">
        <v>323</v>
      </c>
      <c r="Q30" s="99" t="s">
        <v>135</v>
      </c>
      <c r="R30" s="116" t="s">
        <v>324</v>
      </c>
      <c r="S30" s="116" t="s">
        <v>325</v>
      </c>
      <c r="T30" s="126" t="s">
        <v>326</v>
      </c>
      <c r="U30" s="99"/>
      <c r="V30" s="99"/>
      <c r="W30" s="99"/>
      <c r="X30" s="99"/>
      <c r="Y30" s="99"/>
      <c r="Z30" s="41" t="s">
        <v>327</v>
      </c>
      <c r="AA30" s="91">
        <f>VLOOKUP(E30,Compte!A$1:K$398,9,FALSE)</f>
        <v>90</v>
      </c>
      <c r="AB30" s="102">
        <f t="shared" si="3"/>
        <v>100</v>
      </c>
      <c r="AC30" s="103">
        <f t="shared" si="4"/>
        <v>-10</v>
      </c>
      <c r="AD30" s="118" t="s">
        <v>160</v>
      </c>
      <c r="AE30" s="118" t="s">
        <v>161</v>
      </c>
      <c r="AF30" s="118" t="s">
        <v>211</v>
      </c>
      <c r="AG30" s="119">
        <v>1</v>
      </c>
      <c r="AH30" s="119" t="s">
        <v>328</v>
      </c>
      <c r="AI30" s="105" t="s">
        <v>329</v>
      </c>
      <c r="AJ30" s="103">
        <f t="shared" si="5"/>
        <v>90</v>
      </c>
      <c r="AK30" s="108">
        <v>50</v>
      </c>
      <c r="AL30" s="108">
        <v>40</v>
      </c>
      <c r="AM30" s="108"/>
      <c r="AN30" s="108">
        <v>10</v>
      </c>
      <c r="AO30" s="108"/>
      <c r="AP30" s="108"/>
      <c r="AQ30" s="108"/>
      <c r="AR30" s="109"/>
      <c r="AS30" s="110" t="str">
        <f>VLOOKUP(E30,Compte!A$1:K$398,10,FALSE)</f>
        <v>Cotisation 2024 voile croisiere</v>
      </c>
    </row>
    <row r="31" spans="1:45" ht="14.25" hidden="1" customHeight="1" x14ac:dyDescent="0.3">
      <c r="A31" s="91" t="str">
        <f t="shared" si="1"/>
        <v>BODART Philippe</v>
      </c>
      <c r="B31" s="91">
        <f t="shared" si="6"/>
        <v>25</v>
      </c>
      <c r="C31" s="92" t="s">
        <v>320</v>
      </c>
      <c r="D31" s="91">
        <f>VLOOKUP(C31,Compte!F$1:K$398,6,FALSE)</f>
        <v>84</v>
      </c>
      <c r="E31" s="92">
        <v>240</v>
      </c>
      <c r="F31" s="93">
        <f>VLOOKUP(E31,Compte!A$1:K$398,2,FALSE)</f>
        <v>45384</v>
      </c>
      <c r="G31" s="155">
        <v>2024</v>
      </c>
      <c r="H31" s="111">
        <v>45398</v>
      </c>
      <c r="I31" s="112" t="s">
        <v>309</v>
      </c>
      <c r="J31" s="92" t="s">
        <v>321</v>
      </c>
      <c r="K31" s="113"/>
      <c r="L31" s="114"/>
      <c r="M31" s="98"/>
      <c r="N31" s="115"/>
      <c r="O31" s="115"/>
      <c r="P31" s="115"/>
      <c r="Q31" s="115"/>
      <c r="R31" s="116"/>
      <c r="S31" s="116"/>
      <c r="T31" s="126"/>
      <c r="U31" s="99"/>
      <c r="V31" s="99"/>
      <c r="W31" s="99"/>
      <c r="X31" s="99"/>
      <c r="Y31" s="99"/>
      <c r="Z31" s="41" t="s">
        <v>327</v>
      </c>
      <c r="AA31" s="91">
        <f>VLOOKUP(E31,Compte!A$1:K$398,9,FALSE)</f>
        <v>10</v>
      </c>
      <c r="AB31" s="102">
        <f t="shared" si="3"/>
        <v>0</v>
      </c>
      <c r="AC31" s="103">
        <f t="shared" si="4"/>
        <v>10</v>
      </c>
      <c r="AD31" s="118" t="s">
        <v>160</v>
      </c>
      <c r="AE31" s="118" t="s">
        <v>161</v>
      </c>
      <c r="AF31" s="118" t="s">
        <v>211</v>
      </c>
      <c r="AG31" s="119"/>
      <c r="AH31" s="119"/>
      <c r="AI31" s="510" t="s">
        <v>330</v>
      </c>
      <c r="AJ31" s="103">
        <f t="shared" si="5"/>
        <v>0</v>
      </c>
      <c r="AK31" s="108"/>
      <c r="AL31" s="108"/>
      <c r="AM31" s="108"/>
      <c r="AN31" s="108"/>
      <c r="AO31" s="108"/>
      <c r="AP31" s="108"/>
      <c r="AQ31" s="108"/>
      <c r="AR31" s="109"/>
      <c r="AS31" s="110" t="str">
        <f>VLOOKUP(E31,Compte!A$1:K$398,10,FALSE)</f>
        <v>Cotisation membre effectif Philippe Bodart</v>
      </c>
    </row>
    <row r="32" spans="1:45" ht="14.25" hidden="1" customHeight="1" x14ac:dyDescent="0.3">
      <c r="A32" s="91" t="str">
        <f t="shared" si="1"/>
        <v>BODART Thibaud</v>
      </c>
      <c r="B32" s="91">
        <f t="shared" si="6"/>
        <v>26</v>
      </c>
      <c r="C32" s="154" t="s">
        <v>308</v>
      </c>
      <c r="D32" s="91">
        <f>VLOOKUP(C32,Compte!F$1:K$398,6,FALSE)</f>
        <v>4128</v>
      </c>
      <c r="E32" s="92">
        <v>4098</v>
      </c>
      <c r="F32" s="93">
        <f>VLOOKUP(E32,Compte!A$1:K$398,2,FALSE)</f>
        <v>45544</v>
      </c>
      <c r="G32" s="128">
        <v>2024</v>
      </c>
      <c r="H32" s="111">
        <v>45551</v>
      </c>
      <c r="I32" s="112" t="s">
        <v>309</v>
      </c>
      <c r="J32" s="133" t="s">
        <v>331</v>
      </c>
      <c r="K32" s="113" t="s">
        <v>121</v>
      </c>
      <c r="L32" s="114">
        <v>40783</v>
      </c>
      <c r="M32" s="98">
        <f t="shared" ref="M32:M39" si="8">DATEDIF(L32,$L$3,"y")</f>
        <v>12</v>
      </c>
      <c r="N32" s="115" t="s">
        <v>311</v>
      </c>
      <c r="O32" s="115">
        <v>5000</v>
      </c>
      <c r="P32" s="115" t="s">
        <v>312</v>
      </c>
      <c r="Q32" s="115" t="s">
        <v>135</v>
      </c>
      <c r="R32" s="116" t="s">
        <v>147</v>
      </c>
      <c r="S32" s="121" t="s">
        <v>313</v>
      </c>
      <c r="T32" s="126" t="s">
        <v>314</v>
      </c>
      <c r="U32" s="99" t="s">
        <v>315</v>
      </c>
      <c r="V32" s="99" t="s">
        <v>316</v>
      </c>
      <c r="W32" s="99"/>
      <c r="X32" s="99"/>
      <c r="Y32" s="99"/>
      <c r="Z32" s="41" t="s">
        <v>317</v>
      </c>
      <c r="AA32" s="91">
        <f>VLOOKUP(E32,Compte!A$1:K$398,9,FALSE)</f>
        <v>30</v>
      </c>
      <c r="AB32" s="123">
        <f t="shared" si="3"/>
        <v>30</v>
      </c>
      <c r="AC32" s="91">
        <f t="shared" si="4"/>
        <v>0</v>
      </c>
      <c r="AD32" s="118" t="s">
        <v>160</v>
      </c>
      <c r="AE32" s="118" t="s">
        <v>164</v>
      </c>
      <c r="AF32" s="118" t="s">
        <v>162</v>
      </c>
      <c r="AG32" s="119"/>
      <c r="AH32" s="119"/>
      <c r="AI32" s="515" t="s">
        <v>318</v>
      </c>
      <c r="AJ32" s="103">
        <f t="shared" si="5"/>
        <v>30</v>
      </c>
      <c r="AK32" s="92">
        <v>5</v>
      </c>
      <c r="AL32" s="92">
        <v>25</v>
      </c>
      <c r="AM32" s="92"/>
      <c r="AN32" s="92"/>
      <c r="AO32" s="92"/>
      <c r="AP32" s="92"/>
      <c r="AQ32" s="92"/>
      <c r="AR32" s="124"/>
      <c r="AS32" s="110" t="str">
        <f>VLOOKUP(E32,Compte!A$1:K$398,10,FALSE)</f>
        <v>240-101-0026 cotisation YJ-MTP Thibaud Bodart</v>
      </c>
    </row>
    <row r="33" spans="1:45" ht="14.25" customHeight="1" x14ac:dyDescent="0.3">
      <c r="A33" s="91" t="str">
        <f t="shared" si="1"/>
        <v>BOLLY Jean-Bernard</v>
      </c>
      <c r="B33" s="91">
        <f t="shared" si="6"/>
        <v>27</v>
      </c>
      <c r="C33" s="92" t="s">
        <v>332</v>
      </c>
      <c r="D33" s="91">
        <f>VLOOKUP(C33,Compte!F$1:K$398,6,FALSE)</f>
        <v>52</v>
      </c>
      <c r="E33" s="92">
        <v>52</v>
      </c>
      <c r="F33" s="93">
        <f>VLOOKUP(E33,Compte!A$1:K$398,2,FALSE)</f>
        <v>45315</v>
      </c>
      <c r="G33" s="94">
        <v>2024</v>
      </c>
      <c r="H33" s="111">
        <v>45340</v>
      </c>
      <c r="I33" s="112" t="s">
        <v>333</v>
      </c>
      <c r="J33" s="92" t="s">
        <v>334</v>
      </c>
      <c r="K33" s="113" t="s">
        <v>121</v>
      </c>
      <c r="L33" s="114">
        <v>18878</v>
      </c>
      <c r="M33" s="98">
        <f t="shared" si="8"/>
        <v>72</v>
      </c>
      <c r="N33" s="131" t="s">
        <v>335</v>
      </c>
      <c r="O33" s="115">
        <v>5100</v>
      </c>
      <c r="P33" s="113" t="s">
        <v>123</v>
      </c>
      <c r="Q33" s="115" t="s">
        <v>135</v>
      </c>
      <c r="R33" s="116" t="s">
        <v>336</v>
      </c>
      <c r="S33" s="116" t="s">
        <v>337</v>
      </c>
      <c r="T33" s="113" t="s">
        <v>338</v>
      </c>
      <c r="U33" s="99"/>
      <c r="V33" s="99"/>
      <c r="W33" s="99"/>
      <c r="X33" s="99"/>
      <c r="Y33" s="99"/>
      <c r="Z33" s="41" t="s">
        <v>339</v>
      </c>
      <c r="AA33" s="91">
        <f>VLOOKUP(E33,Compte!A$1:K$398,9,FALSE)</f>
        <v>380</v>
      </c>
      <c r="AB33" s="102">
        <f t="shared" si="3"/>
        <v>380</v>
      </c>
      <c r="AC33" s="103">
        <f t="shared" si="4"/>
        <v>0</v>
      </c>
      <c r="AD33" s="118" t="s">
        <v>144</v>
      </c>
      <c r="AE33" s="118" t="s">
        <v>151</v>
      </c>
      <c r="AF33" s="118" t="s">
        <v>188</v>
      </c>
      <c r="AG33" s="119"/>
      <c r="AH33" s="119"/>
      <c r="AI33" s="520" t="s">
        <v>340</v>
      </c>
      <c r="AJ33" s="103">
        <f t="shared" si="5"/>
        <v>230</v>
      </c>
      <c r="AK33" s="108">
        <v>110</v>
      </c>
      <c r="AL33" s="108">
        <v>120</v>
      </c>
      <c r="AM33" s="108"/>
      <c r="AN33" s="92"/>
      <c r="AO33" s="108">
        <v>150</v>
      </c>
      <c r="AP33" s="108"/>
      <c r="AQ33" s="108"/>
      <c r="AR33" s="109"/>
      <c r="AS33" s="110" t="str">
        <f>VLOOKUP(E33,Compte!A$1:K$398,10,FALSE)</f>
        <v>cotisation aviron RCNSM 2024 , 1 adulte + garage bateau interieur</v>
      </c>
    </row>
    <row r="34" spans="1:45" ht="14.25" customHeight="1" x14ac:dyDescent="0.3">
      <c r="A34" s="91" t="str">
        <f t="shared" si="1"/>
        <v>BOMBLED Laurence</v>
      </c>
      <c r="B34" s="91">
        <f t="shared" si="6"/>
        <v>28</v>
      </c>
      <c r="C34" s="92" t="s">
        <v>341</v>
      </c>
      <c r="D34" s="91">
        <f>VLOOKUP(C34,Compte!F$1:K$398,6,FALSE)</f>
        <v>0.19</v>
      </c>
      <c r="E34" s="92">
        <v>0.19</v>
      </c>
      <c r="F34" s="93">
        <f>VLOOKUP(E34,Compte!A$1:K$398,2,FALSE)</f>
        <v>45291</v>
      </c>
      <c r="G34" s="173">
        <v>2024</v>
      </c>
      <c r="H34" s="95">
        <v>45489</v>
      </c>
      <c r="I34" s="112" t="s">
        <v>342</v>
      </c>
      <c r="J34" s="92" t="s">
        <v>343</v>
      </c>
      <c r="K34" s="113" t="s">
        <v>108</v>
      </c>
      <c r="L34" s="114">
        <v>24519</v>
      </c>
      <c r="M34" s="98">
        <f t="shared" si="8"/>
        <v>56</v>
      </c>
      <c r="N34" s="125" t="s">
        <v>344</v>
      </c>
      <c r="O34" s="115">
        <v>5530</v>
      </c>
      <c r="P34" s="115" t="s">
        <v>345</v>
      </c>
      <c r="Q34" s="99" t="s">
        <v>135</v>
      </c>
      <c r="R34" s="116" t="s">
        <v>147</v>
      </c>
      <c r="S34" s="180" t="s">
        <v>346</v>
      </c>
      <c r="T34" s="115" t="s">
        <v>347</v>
      </c>
      <c r="U34" s="99"/>
      <c r="V34" s="99"/>
      <c r="W34" s="99"/>
      <c r="X34" s="99"/>
      <c r="Y34" s="99"/>
      <c r="Z34" s="41" t="s">
        <v>341</v>
      </c>
      <c r="AA34" s="91">
        <f>VLOOKUP(E34,Compte!A$1:K$398,9,FALSE)</f>
        <v>260</v>
      </c>
      <c r="AB34" s="123">
        <f t="shared" si="3"/>
        <v>260</v>
      </c>
      <c r="AC34" s="91">
        <f t="shared" si="4"/>
        <v>0</v>
      </c>
      <c r="AD34" s="118" t="s">
        <v>144</v>
      </c>
      <c r="AE34" s="118" t="s">
        <v>151</v>
      </c>
      <c r="AF34" s="118" t="s">
        <v>188</v>
      </c>
      <c r="AG34" s="119"/>
      <c r="AH34" s="119"/>
      <c r="AI34" s="520" t="s">
        <v>348</v>
      </c>
      <c r="AJ34" s="103">
        <f t="shared" si="5"/>
        <v>230</v>
      </c>
      <c r="AK34" s="92">
        <v>110</v>
      </c>
      <c r="AL34" s="92">
        <v>120</v>
      </c>
      <c r="AM34" s="92"/>
      <c r="AN34" s="92"/>
      <c r="AO34" s="92"/>
      <c r="AP34" s="92"/>
      <c r="AQ34" s="92">
        <v>30</v>
      </c>
      <c r="AR34" s="124"/>
      <c r="AS34" s="110" t="str">
        <f>VLOOKUP(E34,Compte!A$1:K$398,10,FALSE)</f>
        <v>Cotisation 2024 Aviron + salle BOMBLED Laurence</v>
      </c>
    </row>
    <row r="35" spans="1:45" ht="14.25" hidden="1" customHeight="1" x14ac:dyDescent="0.3">
      <c r="A35" s="91" t="str">
        <f t="shared" si="1"/>
        <v>BONNE Benoît</v>
      </c>
      <c r="B35" s="91">
        <f t="shared" si="6"/>
        <v>29</v>
      </c>
      <c r="C35" s="92" t="s">
        <v>349</v>
      </c>
      <c r="D35" s="91">
        <f>VLOOKUP(C35,Compte!F$1:K$398,6,FALSE)</f>
        <v>210</v>
      </c>
      <c r="E35" s="92">
        <v>210</v>
      </c>
      <c r="F35" s="93">
        <f>VLOOKUP(E35,Compte!A$1:K$398,2,FALSE)</f>
        <v>45376</v>
      </c>
      <c r="G35" s="173">
        <v>2024</v>
      </c>
      <c r="H35" s="111">
        <v>45381</v>
      </c>
      <c r="I35" s="112" t="s">
        <v>350</v>
      </c>
      <c r="J35" s="92" t="s">
        <v>351</v>
      </c>
      <c r="K35" s="113" t="s">
        <v>121</v>
      </c>
      <c r="L35" s="198"/>
      <c r="M35" s="98">
        <f t="shared" si="8"/>
        <v>123</v>
      </c>
      <c r="N35" s="115" t="s">
        <v>352</v>
      </c>
      <c r="O35" s="116">
        <v>5020</v>
      </c>
      <c r="P35" s="115" t="s">
        <v>353</v>
      </c>
      <c r="Q35" s="99" t="s">
        <v>135</v>
      </c>
      <c r="R35" s="137"/>
      <c r="S35" s="136"/>
      <c r="T35" s="137"/>
      <c r="U35" s="99"/>
      <c r="V35" s="99"/>
      <c r="W35" s="99"/>
      <c r="X35" s="99"/>
      <c r="Y35" s="99"/>
      <c r="Z35" s="41" t="s">
        <v>354</v>
      </c>
      <c r="AA35" s="91">
        <f>VLOOKUP(E35,Compte!A$1:K$398,9,FALSE)</f>
        <v>55</v>
      </c>
      <c r="AB35" s="123">
        <f t="shared" si="3"/>
        <v>55</v>
      </c>
      <c r="AC35" s="91">
        <f t="shared" si="4"/>
        <v>0</v>
      </c>
      <c r="AD35" s="118" t="s">
        <v>115</v>
      </c>
      <c r="AE35" s="118" t="s">
        <v>128</v>
      </c>
      <c r="AF35" s="118" t="s">
        <v>129</v>
      </c>
      <c r="AG35" s="152"/>
      <c r="AH35" s="152"/>
      <c r="AI35" s="130"/>
      <c r="AJ35" s="103">
        <f t="shared" si="5"/>
        <v>55</v>
      </c>
      <c r="AK35" s="92">
        <v>55</v>
      </c>
      <c r="AL35" s="92"/>
      <c r="AM35" s="92"/>
      <c r="AN35" s="92"/>
      <c r="AO35" s="92"/>
      <c r="AP35" s="92"/>
      <c r="AQ35" s="92"/>
      <c r="AR35" s="124"/>
      <c r="AS35" s="110" t="str">
        <f>VLOOKUP(E35,Compte!A$1:K$398,10,FALSE)</f>
        <v>Bonne Benoit coti tennis 2024</v>
      </c>
    </row>
    <row r="36" spans="1:45" ht="14.25" customHeight="1" x14ac:dyDescent="0.3">
      <c r="A36" s="91" t="str">
        <f t="shared" si="1"/>
        <v>BONTYES (Lamy) Sarah</v>
      </c>
      <c r="B36" s="91">
        <f t="shared" si="6"/>
        <v>30</v>
      </c>
      <c r="C36" s="92" t="s">
        <v>355</v>
      </c>
      <c r="D36" s="91">
        <f>VLOOKUP(C36,Compte!F$1:K$398,6,FALSE)</f>
        <v>50</v>
      </c>
      <c r="E36" s="92" t="s">
        <v>144</v>
      </c>
      <c r="F36" s="93">
        <f>VLOOKUP(E36,Compte!A$1:K$398,2,FALSE)</f>
        <v>0</v>
      </c>
      <c r="G36" s="173">
        <v>2024</v>
      </c>
      <c r="H36" s="111">
        <v>45340</v>
      </c>
      <c r="I36" s="112" t="s">
        <v>356</v>
      </c>
      <c r="J36" s="92" t="s">
        <v>357</v>
      </c>
      <c r="K36" s="113" t="s">
        <v>108</v>
      </c>
      <c r="L36" s="114">
        <v>31371</v>
      </c>
      <c r="M36" s="98">
        <f t="shared" si="8"/>
        <v>38</v>
      </c>
      <c r="N36" s="125" t="s">
        <v>358</v>
      </c>
      <c r="O36" s="115">
        <v>5100</v>
      </c>
      <c r="P36" s="115" t="s">
        <v>123</v>
      </c>
      <c r="Q36" s="99" t="s">
        <v>135</v>
      </c>
      <c r="R36" s="116" t="s">
        <v>147</v>
      </c>
      <c r="S36" s="116" t="s">
        <v>359</v>
      </c>
      <c r="T36" s="126" t="s">
        <v>360</v>
      </c>
      <c r="U36" s="99"/>
      <c r="V36" s="99"/>
      <c r="W36" s="99"/>
      <c r="X36" s="99"/>
      <c r="Y36" s="99"/>
      <c r="Z36" s="41" t="s">
        <v>361</v>
      </c>
      <c r="AA36" s="91">
        <f>VLOOKUP(E36,Compte!A$1:K$398,9,FALSE)</f>
        <v>0</v>
      </c>
      <c r="AB36" s="102">
        <f t="shared" si="3"/>
        <v>125</v>
      </c>
      <c r="AC36" s="103">
        <f t="shared" si="4"/>
        <v>-125</v>
      </c>
      <c r="AD36" s="118" t="s">
        <v>144</v>
      </c>
      <c r="AE36" s="118" t="s">
        <v>151</v>
      </c>
      <c r="AF36" s="118" t="s">
        <v>117</v>
      </c>
      <c r="AG36" s="152"/>
      <c r="AH36" s="152"/>
      <c r="AI36" s="176" t="s">
        <v>362</v>
      </c>
      <c r="AJ36" s="103">
        <f t="shared" si="5"/>
        <v>110</v>
      </c>
      <c r="AK36" s="108"/>
      <c r="AL36" s="108">
        <v>110</v>
      </c>
      <c r="AM36" s="108"/>
      <c r="AN36" s="108"/>
      <c r="AO36" s="108"/>
      <c r="AP36" s="108">
        <v>15</v>
      </c>
      <c r="AQ36" s="108"/>
      <c r="AR36" s="109"/>
      <c r="AS36" s="110" t="str">
        <f>VLOOKUP(E36,Compte!A$1:K$398,10,FALSE)</f>
        <v>---</v>
      </c>
    </row>
    <row r="37" spans="1:45" ht="14.25" hidden="1" customHeight="1" x14ac:dyDescent="0.3">
      <c r="A37" s="91" t="str">
        <f t="shared" si="1"/>
        <v>BORLÉE Michel</v>
      </c>
      <c r="B37" s="91">
        <f t="shared" si="6"/>
        <v>31</v>
      </c>
      <c r="C37" s="138" t="s">
        <v>363</v>
      </c>
      <c r="D37" s="91">
        <f>VLOOKUP(C37,Compte!F$1:K$398,6,FALSE)</f>
        <v>231</v>
      </c>
      <c r="E37" s="138">
        <v>230</v>
      </c>
      <c r="F37" s="93">
        <f>VLOOKUP(E37,Compte!A$1:K$398,2,FALSE)</f>
        <v>45384</v>
      </c>
      <c r="G37" s="196">
        <v>2024</v>
      </c>
      <c r="H37" s="139">
        <v>45398</v>
      </c>
      <c r="I37" s="140" t="s">
        <v>364</v>
      </c>
      <c r="J37" s="138" t="s">
        <v>365</v>
      </c>
      <c r="K37" s="141" t="s">
        <v>121</v>
      </c>
      <c r="L37" s="142">
        <v>24625</v>
      </c>
      <c r="M37" s="98">
        <f t="shared" si="8"/>
        <v>56</v>
      </c>
      <c r="N37" s="143" t="s">
        <v>366</v>
      </c>
      <c r="O37" s="143">
        <v>4500</v>
      </c>
      <c r="P37" s="143" t="s">
        <v>367</v>
      </c>
      <c r="Q37" s="424" t="s">
        <v>135</v>
      </c>
      <c r="R37" s="144" t="s">
        <v>147</v>
      </c>
      <c r="S37" s="170" t="s">
        <v>368</v>
      </c>
      <c r="T37" s="143" t="s">
        <v>369</v>
      </c>
      <c r="U37" s="146"/>
      <c r="V37" s="146"/>
      <c r="W37" s="146"/>
      <c r="X37" s="146"/>
      <c r="Y37" s="146"/>
      <c r="Z37" s="41" t="s">
        <v>370</v>
      </c>
      <c r="AA37" s="91">
        <f>VLOOKUP(E37,Compte!A$1:K$398,9,FALSE)</f>
        <v>90</v>
      </c>
      <c r="AB37" s="102">
        <f t="shared" si="3"/>
        <v>90</v>
      </c>
      <c r="AC37" s="103">
        <f t="shared" si="4"/>
        <v>0</v>
      </c>
      <c r="AD37" s="147" t="s">
        <v>160</v>
      </c>
      <c r="AE37" s="147" t="s">
        <v>161</v>
      </c>
      <c r="AF37" s="147" t="s">
        <v>211</v>
      </c>
      <c r="AG37" s="508"/>
      <c r="AH37" s="508"/>
      <c r="AI37" s="513" t="s">
        <v>220</v>
      </c>
      <c r="AJ37" s="103">
        <f t="shared" si="5"/>
        <v>90</v>
      </c>
      <c r="AK37" s="150">
        <v>50</v>
      </c>
      <c r="AL37" s="150">
        <v>40</v>
      </c>
      <c r="AM37" s="357"/>
      <c r="AN37" s="138"/>
      <c r="AO37" s="138"/>
      <c r="AP37" s="138"/>
      <c r="AQ37" s="92"/>
      <c r="AR37" s="124"/>
      <c r="AS37" s="110" t="str">
        <f>VLOOKUP(E37,Compte!A$1:K$398,10,FALSE)</f>
        <v>Cotisation croisiere Michel Borlee</v>
      </c>
    </row>
    <row r="38" spans="1:45" ht="14.25" hidden="1" customHeight="1" x14ac:dyDescent="0.3">
      <c r="A38" s="91" t="str">
        <f t="shared" si="1"/>
        <v>BOSSCHAERT Emile</v>
      </c>
      <c r="B38" s="91">
        <f t="shared" si="6"/>
        <v>32</v>
      </c>
      <c r="C38" s="92" t="s">
        <v>371</v>
      </c>
      <c r="D38" s="91">
        <f>VLOOKUP(C38,Compte!F$1:K$398,6,FALSE)</f>
        <v>2001</v>
      </c>
      <c r="E38" s="92">
        <v>237</v>
      </c>
      <c r="F38" s="93">
        <f>VLOOKUP(E38,Compte!A$1:K$398,2,FALSE)</f>
        <v>45384</v>
      </c>
      <c r="G38" s="173">
        <v>2024</v>
      </c>
      <c r="H38" s="111">
        <v>45398</v>
      </c>
      <c r="I38" s="112" t="s">
        <v>372</v>
      </c>
      <c r="J38" s="92" t="s">
        <v>380</v>
      </c>
      <c r="K38" s="113" t="s">
        <v>121</v>
      </c>
      <c r="L38" s="114">
        <v>38722</v>
      </c>
      <c r="M38" s="98">
        <f t="shared" si="8"/>
        <v>17</v>
      </c>
      <c r="N38" s="113" t="s">
        <v>374</v>
      </c>
      <c r="O38" s="115">
        <v>5000</v>
      </c>
      <c r="P38" s="113" t="s">
        <v>186</v>
      </c>
      <c r="Q38" s="436"/>
      <c r="R38" s="116" t="s">
        <v>375</v>
      </c>
      <c r="S38" s="116" t="s">
        <v>376</v>
      </c>
      <c r="T38" s="113" t="s">
        <v>377</v>
      </c>
      <c r="U38" s="99"/>
      <c r="V38" s="99"/>
      <c r="W38" s="99"/>
      <c r="X38" s="99"/>
      <c r="Y38" s="99"/>
      <c r="Z38" s="41" t="s">
        <v>378</v>
      </c>
      <c r="AA38" s="91">
        <f>VLOOKUP(E38,Compte!A$1:K$398,9,FALSE)</f>
        <v>50</v>
      </c>
      <c r="AB38" s="123">
        <f t="shared" si="3"/>
        <v>50</v>
      </c>
      <c r="AC38" s="91">
        <f t="shared" si="4"/>
        <v>0</v>
      </c>
      <c r="AD38" s="118" t="s">
        <v>115</v>
      </c>
      <c r="AE38" s="118" t="s">
        <v>128</v>
      </c>
      <c r="AF38" s="118" t="s">
        <v>117</v>
      </c>
      <c r="AG38" s="152"/>
      <c r="AH38" s="152"/>
      <c r="AI38" s="130"/>
      <c r="AJ38" s="103">
        <f t="shared" si="5"/>
        <v>50</v>
      </c>
      <c r="AK38" s="92"/>
      <c r="AL38" s="92">
        <v>50</v>
      </c>
      <c r="AM38" s="92"/>
      <c r="AN38" s="92"/>
      <c r="AO38" s="92"/>
      <c r="AP38" s="92"/>
      <c r="AQ38" s="92"/>
      <c r="AR38" s="124"/>
      <c r="AS38" s="110" t="str">
        <f>VLOOKUP(E38,Compte!A$1:K$398,10,FALSE)</f>
        <v>Bosschaert Emile cotisation tennis 2024 famille 1er enfant Etudiant moins de 22 ans</v>
      </c>
    </row>
    <row r="39" spans="1:45" ht="14.25" customHeight="1" x14ac:dyDescent="0.3">
      <c r="A39" s="91" t="str">
        <f t="shared" si="1"/>
        <v>BOSSCHAERT Johan</v>
      </c>
      <c r="B39" s="91">
        <f t="shared" si="6"/>
        <v>33</v>
      </c>
      <c r="C39" s="41" t="s">
        <v>371</v>
      </c>
      <c r="D39" s="91">
        <f>VLOOKUP(C39,Compte!F$1:K$398,6,FALSE)</f>
        <v>2001</v>
      </c>
      <c r="E39" s="41">
        <v>35</v>
      </c>
      <c r="F39" s="93">
        <f>VLOOKUP(E39,Compte!A$1:K$398,2,FALSE)</f>
        <v>45306</v>
      </c>
      <c r="G39" s="173">
        <v>2024</v>
      </c>
      <c r="H39" s="95">
        <v>45427</v>
      </c>
      <c r="I39" s="84" t="s">
        <v>372</v>
      </c>
      <c r="J39" s="41" t="s">
        <v>373</v>
      </c>
      <c r="K39" s="96" t="s">
        <v>121</v>
      </c>
      <c r="L39" s="97">
        <v>25571</v>
      </c>
      <c r="M39" s="98">
        <f t="shared" si="8"/>
        <v>53</v>
      </c>
      <c r="N39" s="174" t="s">
        <v>374</v>
      </c>
      <c r="O39" s="99">
        <v>5000</v>
      </c>
      <c r="P39" s="96" t="s">
        <v>186</v>
      </c>
      <c r="Q39" s="99" t="s">
        <v>135</v>
      </c>
      <c r="R39" s="100" t="s">
        <v>375</v>
      </c>
      <c r="S39" s="235" t="s">
        <v>376</v>
      </c>
      <c r="T39" s="96" t="s">
        <v>377</v>
      </c>
      <c r="U39" s="99"/>
      <c r="V39" s="99"/>
      <c r="W39" s="99"/>
      <c r="X39" s="99"/>
      <c r="Y39" s="99"/>
      <c r="Z39" s="41" t="s">
        <v>378</v>
      </c>
      <c r="AA39" s="91">
        <f>VLOOKUP(E39,Compte!A$1:K$398,9,FALSE)</f>
        <v>585</v>
      </c>
      <c r="AB39" s="102">
        <f t="shared" si="3"/>
        <v>295</v>
      </c>
      <c r="AC39" s="103">
        <f t="shared" si="4"/>
        <v>290</v>
      </c>
      <c r="AD39" s="104" t="s">
        <v>144</v>
      </c>
      <c r="AE39" s="104" t="s">
        <v>151</v>
      </c>
      <c r="AF39" s="104" t="s">
        <v>117</v>
      </c>
      <c r="AG39" s="119"/>
      <c r="AH39" s="119"/>
      <c r="AI39" s="175" t="s">
        <v>379</v>
      </c>
      <c r="AJ39" s="103">
        <f t="shared" si="5"/>
        <v>265</v>
      </c>
      <c r="AK39" s="107">
        <v>140</v>
      </c>
      <c r="AL39" s="107">
        <v>125</v>
      </c>
      <c r="AM39" s="356"/>
      <c r="AN39" s="107"/>
      <c r="AO39" s="107"/>
      <c r="AP39" s="107"/>
      <c r="AQ39" s="108">
        <v>30</v>
      </c>
      <c r="AR39" s="109"/>
      <c r="AS39" s="110" t="str">
        <f>VLOOKUP(E39,Compte!A$1:K$398,10,FALSE)</f>
        <v>Cotisations Johan Bosschaert et Catherine Lecocq et modules dEcouverte et initiation Catherine Lecocq</v>
      </c>
    </row>
    <row r="40" spans="1:45" ht="14.25" customHeight="1" x14ac:dyDescent="0.3">
      <c r="A40" s="91" t="str">
        <f t="shared" si="1"/>
        <v>BOSSCHAERT Johan</v>
      </c>
      <c r="B40" s="91">
        <f t="shared" si="6"/>
        <v>33</v>
      </c>
      <c r="C40" s="41" t="s">
        <v>371</v>
      </c>
      <c r="D40" s="91">
        <f>VLOOKUP(C40,Compte!F$1:K$398,6,FALSE)</f>
        <v>2001</v>
      </c>
      <c r="E40" s="41">
        <v>57</v>
      </c>
      <c r="F40" s="93">
        <f>VLOOKUP(E40,Compte!A$1:K$398,2,FALSE)</f>
        <v>45316</v>
      </c>
      <c r="G40" s="173">
        <v>2024</v>
      </c>
      <c r="H40" s="95">
        <v>45427</v>
      </c>
      <c r="I40" s="84" t="s">
        <v>372</v>
      </c>
      <c r="J40" s="41" t="s">
        <v>373</v>
      </c>
      <c r="K40" s="96"/>
      <c r="L40" s="97"/>
      <c r="M40" s="98"/>
      <c r="N40" s="174"/>
      <c r="O40" s="99"/>
      <c r="P40" s="96"/>
      <c r="Q40" s="96"/>
      <c r="R40" s="100"/>
      <c r="S40" s="235"/>
      <c r="T40" s="96"/>
      <c r="U40" s="99"/>
      <c r="V40" s="99"/>
      <c r="W40" s="99"/>
      <c r="X40" s="99"/>
      <c r="Y40" s="99"/>
      <c r="Z40" s="41" t="s">
        <v>378</v>
      </c>
      <c r="AA40" s="91">
        <f>VLOOKUP(E40,Compte!A$1:K$398,9,FALSE)</f>
        <v>-210</v>
      </c>
      <c r="AB40" s="102">
        <f t="shared" si="3"/>
        <v>0</v>
      </c>
      <c r="AC40" s="103">
        <f t="shared" si="4"/>
        <v>-210</v>
      </c>
      <c r="AD40" s="104" t="s">
        <v>144</v>
      </c>
      <c r="AE40" s="104"/>
      <c r="AF40" s="104"/>
      <c r="AG40" s="119"/>
      <c r="AH40" s="119"/>
      <c r="AI40" s="175" t="s">
        <v>379</v>
      </c>
      <c r="AJ40" s="103">
        <f t="shared" si="5"/>
        <v>0</v>
      </c>
      <c r="AK40" s="107"/>
      <c r="AL40" s="107"/>
      <c r="AM40" s="356"/>
      <c r="AN40" s="107"/>
      <c r="AO40" s="107"/>
      <c r="AP40" s="107"/>
      <c r="AQ40" s="108"/>
      <c r="AR40" s="109"/>
      <c r="AS40" s="110" t="str">
        <f>VLOOKUP(E40,Compte!A$1:K$398,10,FALSE)</f>
        <v>Initiation Catherine Lecocq</v>
      </c>
    </row>
    <row r="41" spans="1:45" ht="14.25" customHeight="1" x14ac:dyDescent="0.3">
      <c r="A41" s="91" t="str">
        <f t="shared" si="1"/>
        <v>BOSSCHAERT Johan</v>
      </c>
      <c r="B41" s="91">
        <f t="shared" si="6"/>
        <v>33</v>
      </c>
      <c r="C41" s="41" t="s">
        <v>371</v>
      </c>
      <c r="D41" s="91">
        <f>VLOOKUP(C41,Compte!F$1:K$398,6,FALSE)</f>
        <v>2001</v>
      </c>
      <c r="E41" s="41">
        <v>2001</v>
      </c>
      <c r="F41" s="93">
        <f>VLOOKUP(E41,Compte!A$1:K$398,2,FALSE)</f>
        <v>45378</v>
      </c>
      <c r="G41" s="173">
        <v>2024</v>
      </c>
      <c r="H41" s="95">
        <v>45427</v>
      </c>
      <c r="I41" s="84" t="s">
        <v>372</v>
      </c>
      <c r="J41" s="41" t="s">
        <v>373</v>
      </c>
      <c r="K41" s="412"/>
      <c r="L41" s="419"/>
      <c r="M41" s="98"/>
      <c r="N41" s="174"/>
      <c r="O41" s="423"/>
      <c r="P41" s="412"/>
      <c r="Q41" s="412"/>
      <c r="R41" s="439"/>
      <c r="S41" s="451"/>
      <c r="T41" s="412"/>
      <c r="U41" s="99"/>
      <c r="V41" s="99"/>
      <c r="W41" s="99"/>
      <c r="X41" s="99"/>
      <c r="Y41" s="99"/>
      <c r="Z41" s="41" t="s">
        <v>378</v>
      </c>
      <c r="AA41" s="91">
        <f>VLOOKUP(E41,Compte!A$1:K$398,9,FALSE)</f>
        <v>30</v>
      </c>
      <c r="AB41" s="102">
        <f t="shared" si="3"/>
        <v>0</v>
      </c>
      <c r="AC41" s="103">
        <f t="shared" si="4"/>
        <v>30</v>
      </c>
      <c r="AD41" s="104" t="s">
        <v>144</v>
      </c>
      <c r="AE41" s="104"/>
      <c r="AF41" s="104"/>
      <c r="AG41" s="510"/>
      <c r="AH41" s="510"/>
      <c r="AI41" s="517" t="s">
        <v>379</v>
      </c>
      <c r="AJ41" s="103">
        <f t="shared" si="5"/>
        <v>0</v>
      </c>
      <c r="AK41" s="107"/>
      <c r="AL41" s="107"/>
      <c r="AM41" s="356"/>
      <c r="AN41" s="107"/>
      <c r="AO41" s="107"/>
      <c r="AP41" s="107"/>
      <c r="AQ41" s="108"/>
      <c r="AR41" s="109"/>
      <c r="AS41" s="110" t="str">
        <f>VLOOKUP(E41,Compte!A$1:K$398,10,FALSE)</f>
        <v>OUBLI SALLE DE SPORT</v>
      </c>
    </row>
    <row r="42" spans="1:45" ht="14.25" hidden="1" customHeight="1" x14ac:dyDescent="0.3">
      <c r="A42" s="91" t="str">
        <f t="shared" si="1"/>
        <v>BOSSCHAERT Victor</v>
      </c>
      <c r="B42" s="91">
        <f t="shared" si="6"/>
        <v>34</v>
      </c>
      <c r="C42" s="92" t="s">
        <v>371</v>
      </c>
      <c r="D42" s="91">
        <f>VLOOKUP(C42,Compte!F$1:K$398,6,FALSE)</f>
        <v>2001</v>
      </c>
      <c r="E42" s="92">
        <v>238</v>
      </c>
      <c r="F42" s="93">
        <f>VLOOKUP(E42,Compte!A$1:K$398,2,FALSE)</f>
        <v>45384</v>
      </c>
      <c r="G42" s="173">
        <v>2024</v>
      </c>
      <c r="H42" s="95">
        <v>45398</v>
      </c>
      <c r="I42" s="112" t="s">
        <v>372</v>
      </c>
      <c r="J42" s="92" t="s">
        <v>381</v>
      </c>
      <c r="K42" s="113" t="s">
        <v>121</v>
      </c>
      <c r="L42" s="114">
        <v>39843</v>
      </c>
      <c r="M42" s="98">
        <f t="shared" ref="M42:M73" si="9">DATEDIF(L42,$L$3,"y")</f>
        <v>14</v>
      </c>
      <c r="N42" s="113" t="s">
        <v>374</v>
      </c>
      <c r="O42" s="115">
        <v>5000</v>
      </c>
      <c r="P42" s="113" t="s">
        <v>186</v>
      </c>
      <c r="Q42" s="436"/>
      <c r="R42" s="116" t="s">
        <v>375</v>
      </c>
      <c r="S42" s="239" t="s">
        <v>376</v>
      </c>
      <c r="T42" s="113" t="s">
        <v>377</v>
      </c>
      <c r="U42" s="99"/>
      <c r="V42" s="99"/>
      <c r="W42" s="99"/>
      <c r="X42" s="99"/>
      <c r="Y42" s="99"/>
      <c r="Z42" s="41" t="s">
        <v>378</v>
      </c>
      <c r="AA42" s="91">
        <f>VLOOKUP(E42,Compte!A$1:K$398,9,FALSE)</f>
        <v>50</v>
      </c>
      <c r="AB42" s="123">
        <f t="shared" si="3"/>
        <v>50</v>
      </c>
      <c r="AC42" s="91">
        <f t="shared" si="4"/>
        <v>0</v>
      </c>
      <c r="AD42" s="118" t="s">
        <v>115</v>
      </c>
      <c r="AE42" s="118" t="s">
        <v>128</v>
      </c>
      <c r="AF42" s="118" t="s">
        <v>117</v>
      </c>
      <c r="AG42" s="119"/>
      <c r="AH42" s="119"/>
      <c r="AI42" s="106"/>
      <c r="AJ42" s="103">
        <f t="shared" si="5"/>
        <v>50</v>
      </c>
      <c r="AK42" s="92"/>
      <c r="AL42" s="92">
        <v>50</v>
      </c>
      <c r="AM42" s="92"/>
      <c r="AN42" s="92"/>
      <c r="AO42" s="92"/>
      <c r="AP42" s="92"/>
      <c r="AQ42" s="92"/>
      <c r="AR42" s="124"/>
      <c r="AS42" s="110" t="str">
        <f>VLOOKUP(E42,Compte!A$1:K$398,10,FALSE)</f>
        <v>Bosschaert Victor cotisation tennis 2024 famille 2Eme enfant</v>
      </c>
    </row>
    <row r="43" spans="1:45" ht="14.25" hidden="1" customHeight="1" x14ac:dyDescent="0.3">
      <c r="A43" s="91" t="str">
        <f t="shared" si="1"/>
        <v>BOSTEELS Roxane</v>
      </c>
      <c r="B43" s="91">
        <f t="shared" si="6"/>
        <v>35</v>
      </c>
      <c r="C43" s="531" t="s">
        <v>400</v>
      </c>
      <c r="D43" s="91">
        <f>VLOOKUP(C43,Compte!F$1:K$398,6,FALSE)</f>
        <v>4006</v>
      </c>
      <c r="E43" s="41" t="s">
        <v>144</v>
      </c>
      <c r="F43" s="93">
        <f>VLOOKUP(E43,Compte!A$1:K$398,2,FALSE)</f>
        <v>0</v>
      </c>
      <c r="G43" s="155">
        <v>2024</v>
      </c>
      <c r="H43" s="95">
        <v>45399</v>
      </c>
      <c r="I43" s="84" t="s">
        <v>401</v>
      </c>
      <c r="J43" s="41" t="s">
        <v>402</v>
      </c>
      <c r="K43" s="96" t="s">
        <v>108</v>
      </c>
      <c r="L43" s="97">
        <v>26140</v>
      </c>
      <c r="M43" s="98">
        <f t="shared" si="9"/>
        <v>52</v>
      </c>
      <c r="N43" s="423" t="s">
        <v>403</v>
      </c>
      <c r="O43" s="99">
        <v>6560</v>
      </c>
      <c r="P43" s="99" t="s">
        <v>404</v>
      </c>
      <c r="Q43" s="99" t="s">
        <v>135</v>
      </c>
      <c r="R43" s="100"/>
      <c r="S43" s="121" t="s">
        <v>405</v>
      </c>
      <c r="T43" s="189" t="s">
        <v>406</v>
      </c>
      <c r="U43" s="99"/>
      <c r="V43" s="99"/>
      <c r="W43" s="99"/>
      <c r="X43" s="99"/>
      <c r="Y43" s="99"/>
      <c r="Z43" s="41" t="s">
        <v>407</v>
      </c>
      <c r="AA43" s="91">
        <f>VLOOKUP(E43,Compte!A$1:K$398,9,FALSE)</f>
        <v>0</v>
      </c>
      <c r="AB43" s="123">
        <f t="shared" si="3"/>
        <v>90</v>
      </c>
      <c r="AC43" s="91">
        <f t="shared" si="4"/>
        <v>-90</v>
      </c>
      <c r="AD43" s="104" t="s">
        <v>160</v>
      </c>
      <c r="AE43" s="104" t="s">
        <v>161</v>
      </c>
      <c r="AF43" s="104" t="s">
        <v>211</v>
      </c>
      <c r="AG43" s="105"/>
      <c r="AH43" s="105"/>
      <c r="AI43" s="518" t="s">
        <v>220</v>
      </c>
      <c r="AJ43" s="103">
        <f t="shared" si="5"/>
        <v>90</v>
      </c>
      <c r="AK43" s="41">
        <v>50</v>
      </c>
      <c r="AL43" s="41">
        <v>40</v>
      </c>
      <c r="AM43" s="359"/>
      <c r="AN43" s="41"/>
      <c r="AO43" s="41"/>
      <c r="AP43" s="41"/>
      <c r="AQ43" s="92"/>
      <c r="AR43" s="124"/>
      <c r="AS43" s="110" t="str">
        <f>VLOOKUP(E43,Compte!A$1:K$398,10,FALSE)</f>
        <v>---</v>
      </c>
    </row>
    <row r="44" spans="1:45" ht="14.25" customHeight="1" x14ac:dyDescent="0.3">
      <c r="A44" s="91" t="str">
        <f t="shared" si="1"/>
        <v>BOULANGER Philippe</v>
      </c>
      <c r="B44" s="91">
        <f t="shared" si="6"/>
        <v>36</v>
      </c>
      <c r="C44" s="138" t="s">
        <v>382</v>
      </c>
      <c r="D44" s="91">
        <f>VLOOKUP(C44,Compte!F$1:K$398,6,FALSE)</f>
        <v>53</v>
      </c>
      <c r="E44" s="138">
        <v>53</v>
      </c>
      <c r="F44" s="93">
        <f>VLOOKUP(E44,Compte!A$1:K$398,2,FALSE)</f>
        <v>45315</v>
      </c>
      <c r="G44" s="173">
        <v>2024</v>
      </c>
      <c r="H44" s="95">
        <v>45340</v>
      </c>
      <c r="I44" s="140" t="s">
        <v>383</v>
      </c>
      <c r="J44" s="138" t="s">
        <v>321</v>
      </c>
      <c r="K44" s="141" t="s">
        <v>121</v>
      </c>
      <c r="L44" s="142">
        <v>21685</v>
      </c>
      <c r="M44" s="98">
        <f t="shared" si="9"/>
        <v>64</v>
      </c>
      <c r="N44" s="422" t="s">
        <v>384</v>
      </c>
      <c r="O44" s="143">
        <v>5000</v>
      </c>
      <c r="P44" s="141" t="s">
        <v>186</v>
      </c>
      <c r="Q44" s="96" t="s">
        <v>135</v>
      </c>
      <c r="R44" s="185" t="s">
        <v>385</v>
      </c>
      <c r="S44" s="116" t="s">
        <v>386</v>
      </c>
      <c r="T44" s="141" t="s">
        <v>387</v>
      </c>
      <c r="U44" s="146"/>
      <c r="V44" s="146"/>
      <c r="W44" s="146"/>
      <c r="X44" s="146"/>
      <c r="Y44" s="146"/>
      <c r="Z44" s="41" t="s">
        <v>388</v>
      </c>
      <c r="AA44" s="91">
        <f>VLOOKUP(E44,Compte!A$1:K$398,9,FALSE)</f>
        <v>245</v>
      </c>
      <c r="AB44" s="102">
        <f t="shared" si="3"/>
        <v>245</v>
      </c>
      <c r="AC44" s="103">
        <f t="shared" si="4"/>
        <v>0</v>
      </c>
      <c r="AD44" s="147" t="s">
        <v>144</v>
      </c>
      <c r="AE44" s="147" t="s">
        <v>151</v>
      </c>
      <c r="AF44" s="147" t="s">
        <v>188</v>
      </c>
      <c r="AG44" s="152"/>
      <c r="AH44" s="152"/>
      <c r="AI44" s="514" t="s">
        <v>389</v>
      </c>
      <c r="AJ44" s="103">
        <f t="shared" si="5"/>
        <v>230</v>
      </c>
      <c r="AK44" s="150">
        <v>110</v>
      </c>
      <c r="AL44" s="150">
        <v>120</v>
      </c>
      <c r="AM44" s="357"/>
      <c r="AN44" s="150"/>
      <c r="AO44" s="150"/>
      <c r="AP44" s="150">
        <v>15</v>
      </c>
      <c r="AQ44" s="108"/>
      <c r="AR44" s="109"/>
      <c r="AS44" s="110" t="str">
        <f>VLOOKUP(E44,Compte!A$1:K$398,10,FALSE)</f>
        <v>Boulanger Philippe - Cotisation 2024 (230) + vestiaire (15)</v>
      </c>
    </row>
    <row r="45" spans="1:45" ht="14.25" hidden="1" customHeight="1" x14ac:dyDescent="0.3">
      <c r="A45" s="91" t="str">
        <f t="shared" si="1"/>
        <v>BOUQUIAUX Olivier</v>
      </c>
      <c r="B45" s="91">
        <f t="shared" si="6"/>
        <v>37</v>
      </c>
      <c r="C45" s="92"/>
      <c r="D45" s="91" t="e">
        <f>VLOOKUP(C45,Compte!F$1:K$398,6,FALSE)</f>
        <v>#N/A</v>
      </c>
      <c r="E45" s="92">
        <v>425</v>
      </c>
      <c r="F45" s="93">
        <f>VLOOKUP(E45,Compte!A$1:K$398,2,FALSE)</f>
        <v>45589</v>
      </c>
      <c r="G45" s="155">
        <v>2024</v>
      </c>
      <c r="H45" s="95">
        <v>45651</v>
      </c>
      <c r="I45" s="112" t="s">
        <v>3795</v>
      </c>
      <c r="J45" s="92" t="s">
        <v>889</v>
      </c>
      <c r="K45" s="113" t="s">
        <v>121</v>
      </c>
      <c r="L45" s="114">
        <v>23917</v>
      </c>
      <c r="M45" s="98">
        <f t="shared" si="9"/>
        <v>58</v>
      </c>
      <c r="N45" s="115" t="s">
        <v>3796</v>
      </c>
      <c r="O45" s="115">
        <v>6800</v>
      </c>
      <c r="P45" s="115" t="s">
        <v>3797</v>
      </c>
      <c r="Q45" s="99" t="s">
        <v>135</v>
      </c>
      <c r="R45" s="116" t="s">
        <v>147</v>
      </c>
      <c r="S45" s="181" t="s">
        <v>3798</v>
      </c>
      <c r="T45" s="157" t="s">
        <v>3799</v>
      </c>
      <c r="U45" s="99"/>
      <c r="V45" s="99"/>
      <c r="W45" s="99"/>
      <c r="X45" s="99"/>
      <c r="Y45" s="99"/>
      <c r="Z45" s="41" t="s">
        <v>3800</v>
      </c>
      <c r="AA45" s="91">
        <f>VLOOKUP(E45,Compte!A$1:K$398,9,FALSE)</f>
        <v>90</v>
      </c>
      <c r="AB45" s="123">
        <f t="shared" si="3"/>
        <v>90</v>
      </c>
      <c r="AC45" s="91">
        <f t="shared" si="4"/>
        <v>0</v>
      </c>
      <c r="AD45" s="118" t="s">
        <v>160</v>
      </c>
      <c r="AE45" s="118" t="s">
        <v>161</v>
      </c>
      <c r="AF45" s="118" t="s">
        <v>211</v>
      </c>
      <c r="AG45" s="119"/>
      <c r="AH45" s="119"/>
      <c r="AI45" s="519" t="s">
        <v>3844</v>
      </c>
      <c r="AJ45" s="103">
        <f t="shared" si="5"/>
        <v>90</v>
      </c>
      <c r="AK45" s="92">
        <v>50</v>
      </c>
      <c r="AL45" s="92">
        <v>40</v>
      </c>
      <c r="AM45" s="92"/>
      <c r="AN45" s="92"/>
      <c r="AO45" s="92"/>
      <c r="AP45" s="92"/>
      <c r="AQ45" s="92"/>
      <c r="AR45" s="124"/>
      <c r="AS45" s="110" t="str">
        <f>VLOOKUP(E45,Compte!A$1:K$398,10,FALSE)</f>
        <v>240-101-0026 cotisation YA-VCR Olivier Bouquiaux</v>
      </c>
    </row>
    <row r="46" spans="1:45" ht="14.25" hidden="1" customHeight="1" x14ac:dyDescent="0.3">
      <c r="A46" s="91" t="str">
        <f t="shared" si="1"/>
        <v>BOURGUET Audrey</v>
      </c>
      <c r="B46" s="91">
        <f t="shared" si="6"/>
        <v>38</v>
      </c>
      <c r="C46" s="41" t="s">
        <v>393</v>
      </c>
      <c r="D46" s="91">
        <f>VLOOKUP(C46,Compte!F$1:K$398,6,FALSE)</f>
        <v>215</v>
      </c>
      <c r="E46" s="41">
        <v>215</v>
      </c>
      <c r="F46" s="93">
        <f>VLOOKUP(E46,Compte!A$1:K$398,2,FALSE)</f>
        <v>45377</v>
      </c>
      <c r="G46" s="173">
        <v>2024</v>
      </c>
      <c r="H46" s="95">
        <v>45381</v>
      </c>
      <c r="I46" s="84" t="s">
        <v>390</v>
      </c>
      <c r="J46" s="41" t="s">
        <v>394</v>
      </c>
      <c r="K46" s="96" t="s">
        <v>108</v>
      </c>
      <c r="L46" s="97">
        <v>31160</v>
      </c>
      <c r="M46" s="98">
        <f t="shared" si="9"/>
        <v>38</v>
      </c>
      <c r="N46" s="99" t="s">
        <v>395</v>
      </c>
      <c r="O46" s="99">
        <v>5501</v>
      </c>
      <c r="P46" s="99" t="s">
        <v>396</v>
      </c>
      <c r="Q46" s="99" t="s">
        <v>135</v>
      </c>
      <c r="R46" s="281" t="s">
        <v>147</v>
      </c>
      <c r="S46" s="116" t="s">
        <v>397</v>
      </c>
      <c r="T46" s="460" t="s">
        <v>398</v>
      </c>
      <c r="U46" s="99"/>
      <c r="V46" s="99"/>
      <c r="W46" s="99"/>
      <c r="X46" s="99"/>
      <c r="Y46" s="99"/>
      <c r="Z46" s="41" t="s">
        <v>399</v>
      </c>
      <c r="AA46" s="91">
        <f>VLOOKUP(E46,Compte!A$1:K$398,9,FALSE)</f>
        <v>175</v>
      </c>
      <c r="AB46" s="102">
        <f t="shared" si="3"/>
        <v>175</v>
      </c>
      <c r="AC46" s="103">
        <f t="shared" si="4"/>
        <v>0</v>
      </c>
      <c r="AD46" s="104" t="s">
        <v>115</v>
      </c>
      <c r="AE46" s="104" t="s">
        <v>116</v>
      </c>
      <c r="AF46" s="104" t="s">
        <v>188</v>
      </c>
      <c r="AG46" s="510"/>
      <c r="AH46" s="510"/>
      <c r="AI46" s="106"/>
      <c r="AJ46" s="103">
        <f t="shared" si="5"/>
        <v>175</v>
      </c>
      <c r="AK46" s="107">
        <v>110</v>
      </c>
      <c r="AL46" s="107">
        <v>65</v>
      </c>
      <c r="AM46" s="356"/>
      <c r="AN46" s="107"/>
      <c r="AO46" s="107"/>
      <c r="AP46" s="107"/>
      <c r="AQ46" s="108"/>
      <c r="AR46" s="109"/>
      <c r="AS46" s="110" t="str">
        <f>VLOOKUP(E46,Compte!A$1:K$398,10,FALSE)</f>
        <v>Cotisation tennis ete 2024 - Audrey Bourguet</v>
      </c>
    </row>
    <row r="47" spans="1:45" ht="14.25" hidden="1" customHeight="1" x14ac:dyDescent="0.3">
      <c r="A47" s="91" t="str">
        <f t="shared" si="1"/>
        <v>BOURGUET Eric</v>
      </c>
      <c r="B47" s="91">
        <f t="shared" si="6"/>
        <v>39</v>
      </c>
      <c r="C47" s="138" t="s">
        <v>264</v>
      </c>
      <c r="D47" s="91">
        <f>VLOOKUP(C47,Compte!F$1:K$398,6,FALSE)</f>
        <v>1016</v>
      </c>
      <c r="E47" s="138">
        <v>1016</v>
      </c>
      <c r="F47" s="93">
        <f>VLOOKUP(E47,Compte!A$1:K$398,2,FALSE)</f>
        <v>45364</v>
      </c>
      <c r="G47" s="173">
        <v>2024</v>
      </c>
      <c r="H47" s="95">
        <v>45374</v>
      </c>
      <c r="I47" s="206" t="s">
        <v>390</v>
      </c>
      <c r="J47" s="207" t="s">
        <v>391</v>
      </c>
      <c r="K47" s="208" t="s">
        <v>121</v>
      </c>
      <c r="L47" s="142">
        <v>21843</v>
      </c>
      <c r="M47" s="98">
        <f t="shared" si="9"/>
        <v>64</v>
      </c>
      <c r="N47" s="141" t="s">
        <v>392</v>
      </c>
      <c r="O47" s="143">
        <v>5100</v>
      </c>
      <c r="P47" s="141" t="s">
        <v>123</v>
      </c>
      <c r="Q47" s="99" t="s">
        <v>135</v>
      </c>
      <c r="R47" s="209" t="s">
        <v>147</v>
      </c>
      <c r="S47" s="144" t="s">
        <v>268</v>
      </c>
      <c r="T47" s="141" t="s">
        <v>269</v>
      </c>
      <c r="U47" s="146"/>
      <c r="V47" s="146"/>
      <c r="W47" s="146"/>
      <c r="X47" s="146"/>
      <c r="Y47" s="146"/>
      <c r="Z47" s="41" t="s">
        <v>270</v>
      </c>
      <c r="AA47" s="91">
        <f>VLOOKUP(E47,Compte!A$1:K$398,9,FALSE)</f>
        <v>340</v>
      </c>
      <c r="AB47" s="102">
        <f t="shared" si="3"/>
        <v>245</v>
      </c>
      <c r="AC47" s="103">
        <f t="shared" si="4"/>
        <v>95</v>
      </c>
      <c r="AD47" s="147" t="s">
        <v>115</v>
      </c>
      <c r="AE47" s="147" t="s">
        <v>116</v>
      </c>
      <c r="AF47" s="147" t="s">
        <v>117</v>
      </c>
      <c r="AG47" s="152">
        <v>1</v>
      </c>
      <c r="AH47" s="152" t="s">
        <v>230</v>
      </c>
      <c r="AI47" s="149"/>
      <c r="AJ47" s="103">
        <f t="shared" si="5"/>
        <v>205</v>
      </c>
      <c r="AK47" s="150">
        <v>140</v>
      </c>
      <c r="AL47" s="150">
        <v>65</v>
      </c>
      <c r="AM47" s="357"/>
      <c r="AN47" s="150">
        <v>10</v>
      </c>
      <c r="AO47" s="150"/>
      <c r="AP47" s="150"/>
      <c r="AQ47" s="108">
        <v>30</v>
      </c>
      <c r="AR47" s="109"/>
      <c r="AS47" s="110" t="str">
        <f>VLOOKUP(E47,Compte!A$1:K$398,10,FALSE)</f>
        <v>Bourguet Eric / Beraud Sylvie+ ( tennis ) fitness+ effectif</v>
      </c>
    </row>
    <row r="48" spans="1:45" ht="14.25" hidden="1" customHeight="1" x14ac:dyDescent="0.3">
      <c r="A48" s="91" t="str">
        <f t="shared" si="1"/>
        <v>BRAHY Chantal</v>
      </c>
      <c r="B48" s="91">
        <f t="shared" si="6"/>
        <v>40</v>
      </c>
      <c r="C48" s="92" t="s">
        <v>412</v>
      </c>
      <c r="D48" s="91">
        <f>VLOOKUP(C48,Compte!F$1:K$398,6,FALSE)</f>
        <v>211</v>
      </c>
      <c r="E48" s="92">
        <v>211</v>
      </c>
      <c r="F48" s="93">
        <f>VLOOKUP(E48,Compte!A$1:K$398,2,FALSE)</f>
        <v>45376</v>
      </c>
      <c r="G48" s="94">
        <v>2024</v>
      </c>
      <c r="H48" s="111">
        <v>45501</v>
      </c>
      <c r="I48" s="112" t="s">
        <v>413</v>
      </c>
      <c r="J48" s="92" t="s">
        <v>414</v>
      </c>
      <c r="K48" s="113" t="s">
        <v>108</v>
      </c>
      <c r="L48" s="114">
        <v>24540</v>
      </c>
      <c r="M48" s="98">
        <f t="shared" si="9"/>
        <v>56</v>
      </c>
      <c r="N48" s="115" t="s">
        <v>415</v>
      </c>
      <c r="O48" s="115">
        <v>5100</v>
      </c>
      <c r="P48" s="115" t="s">
        <v>134</v>
      </c>
      <c r="Q48" s="99" t="s">
        <v>135</v>
      </c>
      <c r="R48" s="116" t="s">
        <v>147</v>
      </c>
      <c r="S48" s="121" t="s">
        <v>416</v>
      </c>
      <c r="T48" s="491" t="s">
        <v>417</v>
      </c>
      <c r="U48" s="99"/>
      <c r="V48" s="99"/>
      <c r="W48" s="99"/>
      <c r="X48" s="99"/>
      <c r="Y48" s="99"/>
      <c r="Z48" s="41" t="s">
        <v>418</v>
      </c>
      <c r="AA48" s="91">
        <f>VLOOKUP(E48,Compte!A$1:K$398,9,FALSE)</f>
        <v>175</v>
      </c>
      <c r="AB48" s="102">
        <f t="shared" si="3"/>
        <v>175</v>
      </c>
      <c r="AC48" s="103">
        <f t="shared" si="4"/>
        <v>0</v>
      </c>
      <c r="AD48" s="118" t="s">
        <v>115</v>
      </c>
      <c r="AE48" s="118" t="s">
        <v>116</v>
      </c>
      <c r="AF48" s="118" t="s">
        <v>188</v>
      </c>
      <c r="AG48" s="119"/>
      <c r="AH48" s="119"/>
      <c r="AI48" s="395"/>
      <c r="AJ48" s="103">
        <f t="shared" si="5"/>
        <v>175</v>
      </c>
      <c r="AK48" s="108">
        <v>110</v>
      </c>
      <c r="AL48" s="108">
        <v>65</v>
      </c>
      <c r="AM48" s="108"/>
      <c r="AN48" s="92"/>
      <c r="AO48" s="92"/>
      <c r="AP48" s="92"/>
      <c r="AQ48" s="92"/>
      <c r="AR48" s="124"/>
      <c r="AS48" s="110" t="str">
        <f>VLOOKUP(E48,Compte!A$1:K$398,10,FALSE)</f>
        <v>coti indiv adulte ete 2024</v>
      </c>
    </row>
    <row r="49" spans="1:45" ht="14.25" hidden="1" customHeight="1" x14ac:dyDescent="0.3">
      <c r="A49" s="91" t="str">
        <f t="shared" si="1"/>
        <v>BRAKEL Léandre</v>
      </c>
      <c r="B49" s="91">
        <f t="shared" si="6"/>
        <v>41</v>
      </c>
      <c r="C49" s="92" t="s">
        <v>419</v>
      </c>
      <c r="D49" s="91">
        <f>VLOOKUP(C49,Compte!F$1:K$398,6,FALSE)</f>
        <v>195</v>
      </c>
      <c r="E49" s="92">
        <v>195</v>
      </c>
      <c r="F49" s="93">
        <f>VLOOKUP(E49,Compte!A$1:K$398,2,FALSE)</f>
        <v>45372</v>
      </c>
      <c r="G49" s="173">
        <v>2024</v>
      </c>
      <c r="H49" s="95">
        <v>45385</v>
      </c>
      <c r="I49" s="140" t="s">
        <v>420</v>
      </c>
      <c r="J49" s="92" t="s">
        <v>421</v>
      </c>
      <c r="K49" s="113" t="s">
        <v>121</v>
      </c>
      <c r="L49" s="114">
        <v>40827</v>
      </c>
      <c r="M49" s="98">
        <f t="shared" si="9"/>
        <v>12</v>
      </c>
      <c r="N49" s="115" t="s">
        <v>422</v>
      </c>
      <c r="O49" s="115">
        <v>5100</v>
      </c>
      <c r="P49" s="115" t="s">
        <v>134</v>
      </c>
      <c r="Q49" s="99" t="s">
        <v>135</v>
      </c>
      <c r="R49" s="116"/>
      <c r="S49" s="121" t="s">
        <v>423</v>
      </c>
      <c r="T49" s="491" t="s">
        <v>424</v>
      </c>
      <c r="U49" s="99" t="s">
        <v>425</v>
      </c>
      <c r="V49" s="99" t="s">
        <v>426</v>
      </c>
      <c r="W49" s="99" t="s">
        <v>140</v>
      </c>
      <c r="X49" s="99"/>
      <c r="Y49" s="99"/>
      <c r="Z49" s="41" t="s">
        <v>427</v>
      </c>
      <c r="AA49" s="91">
        <f>VLOOKUP(E49,Compte!A$1:K$398,9,FALSE)</f>
        <v>55</v>
      </c>
      <c r="AB49" s="102">
        <f t="shared" si="3"/>
        <v>55</v>
      </c>
      <c r="AC49" s="103">
        <f t="shared" si="4"/>
        <v>0</v>
      </c>
      <c r="AD49" s="118" t="s">
        <v>115</v>
      </c>
      <c r="AE49" s="118" t="s">
        <v>128</v>
      </c>
      <c r="AF49" s="118" t="s">
        <v>129</v>
      </c>
      <c r="AG49" s="119"/>
      <c r="AH49" s="119"/>
      <c r="AI49" s="395"/>
      <c r="AJ49" s="103">
        <f t="shared" si="5"/>
        <v>55</v>
      </c>
      <c r="AK49" s="108">
        <v>55</v>
      </c>
      <c r="AL49" s="108"/>
      <c r="AM49" s="108"/>
      <c r="AN49" s="92"/>
      <c r="AO49" s="92"/>
      <c r="AP49" s="92"/>
      <c r="AQ49" s="92"/>
      <c r="AR49" s="124"/>
      <c r="AS49" s="110" t="str">
        <f>VLOOKUP(E49,Compte!A$1:K$398,10,FALSE)</f>
        <v>cotisation interclubs Leandre BRAKEL</v>
      </c>
    </row>
    <row r="50" spans="1:45" ht="14.25" hidden="1" customHeight="1" x14ac:dyDescent="0.3">
      <c r="A50" s="91" t="str">
        <f t="shared" si="1"/>
        <v>BRUNIN Maxime</v>
      </c>
      <c r="B50" s="91">
        <f t="shared" si="6"/>
        <v>42</v>
      </c>
      <c r="C50" s="92" t="s">
        <v>436</v>
      </c>
      <c r="D50" s="91">
        <f>VLOOKUP(C50,Compte!F$1:K$398,6,FALSE)</f>
        <v>144</v>
      </c>
      <c r="E50" s="92">
        <v>144</v>
      </c>
      <c r="F50" s="93">
        <f>VLOOKUP(E50,Compte!A$1:K$398,2,FALSE)</f>
        <v>45352</v>
      </c>
      <c r="G50" s="233">
        <v>2024</v>
      </c>
      <c r="H50" s="95">
        <v>45374</v>
      </c>
      <c r="I50" s="193" t="s">
        <v>437</v>
      </c>
      <c r="J50" s="192" t="s">
        <v>438</v>
      </c>
      <c r="K50" s="113" t="s">
        <v>121</v>
      </c>
      <c r="L50" s="114">
        <v>33562</v>
      </c>
      <c r="M50" s="98">
        <f t="shared" si="9"/>
        <v>32</v>
      </c>
      <c r="N50" s="115" t="s">
        <v>439</v>
      </c>
      <c r="O50" s="115">
        <v>5020</v>
      </c>
      <c r="P50" s="115" t="s">
        <v>353</v>
      </c>
      <c r="Q50" s="99" t="s">
        <v>135</v>
      </c>
      <c r="R50" s="116" t="s">
        <v>147</v>
      </c>
      <c r="S50" s="180" t="s">
        <v>440</v>
      </c>
      <c r="T50" s="126" t="s">
        <v>441</v>
      </c>
      <c r="U50" s="99"/>
      <c r="V50" s="99"/>
      <c r="W50" s="99"/>
      <c r="X50" s="99"/>
      <c r="Y50" s="99"/>
      <c r="Z50" s="41" t="s">
        <v>442</v>
      </c>
      <c r="AA50" s="91">
        <f>VLOOKUP(E50,Compte!A$1:K$398,9,FALSE)</f>
        <v>175</v>
      </c>
      <c r="AB50" s="123">
        <f t="shared" si="3"/>
        <v>175</v>
      </c>
      <c r="AC50" s="91">
        <f t="shared" si="4"/>
        <v>0</v>
      </c>
      <c r="AD50" s="118" t="s">
        <v>115</v>
      </c>
      <c r="AE50" s="118" t="s">
        <v>116</v>
      </c>
      <c r="AF50" s="118" t="s">
        <v>188</v>
      </c>
      <c r="AG50" s="119">
        <v>1</v>
      </c>
      <c r="AH50" s="119" t="s">
        <v>230</v>
      </c>
      <c r="AI50" s="395"/>
      <c r="AJ50" s="103">
        <f t="shared" si="5"/>
        <v>175</v>
      </c>
      <c r="AK50" s="92">
        <v>110</v>
      </c>
      <c r="AL50" s="368">
        <v>65</v>
      </c>
      <c r="AM50" s="368">
        <v>-10</v>
      </c>
      <c r="AN50" s="108">
        <v>10</v>
      </c>
      <c r="AO50" s="92"/>
      <c r="AP50" s="92"/>
      <c r="AQ50" s="92"/>
      <c r="AR50" s="124"/>
      <c r="AS50" s="110" t="str">
        <f>VLOOKUP(E50,Compte!A$1:K$398,10,FALSE)</f>
        <v>Cotisation tennis 2024 - Brunin Maxime</v>
      </c>
    </row>
    <row r="51" spans="1:45" ht="14.25" customHeight="1" x14ac:dyDescent="0.3">
      <c r="A51" s="91" t="str">
        <f t="shared" si="1"/>
        <v>BRUNKE Anselm</v>
      </c>
      <c r="B51" s="91">
        <f t="shared" si="6"/>
        <v>43</v>
      </c>
      <c r="C51" s="161" t="s">
        <v>443</v>
      </c>
      <c r="D51" s="91">
        <f>VLOOKUP(C51,Compte!F$1:K$398,6,FALSE)</f>
        <v>0.02</v>
      </c>
      <c r="E51" s="161">
        <v>0.02</v>
      </c>
      <c r="F51" s="93">
        <f>VLOOKUP(E51,Compte!A$1:K$398,2,FALSE)</f>
        <v>45291</v>
      </c>
      <c r="G51" s="173">
        <v>2024</v>
      </c>
      <c r="H51" s="162">
        <v>45428</v>
      </c>
      <c r="I51" s="178" t="s">
        <v>444</v>
      </c>
      <c r="J51" s="161" t="s">
        <v>445</v>
      </c>
      <c r="K51" s="165" t="s">
        <v>121</v>
      </c>
      <c r="L51" s="166">
        <v>39839</v>
      </c>
      <c r="M51" s="98">
        <f t="shared" si="9"/>
        <v>14</v>
      </c>
      <c r="N51" s="551" t="s">
        <v>446</v>
      </c>
      <c r="O51" s="146">
        <v>5000</v>
      </c>
      <c r="P51" s="146" t="s">
        <v>186</v>
      </c>
      <c r="Q51" s="99" t="s">
        <v>135</v>
      </c>
      <c r="R51" s="146" t="s">
        <v>447</v>
      </c>
      <c r="S51" s="167" t="s">
        <v>448</v>
      </c>
      <c r="T51" s="478" t="s">
        <v>449</v>
      </c>
      <c r="U51" s="146"/>
      <c r="V51" s="146"/>
      <c r="W51" s="146"/>
      <c r="X51" s="146"/>
      <c r="Y51" s="146"/>
      <c r="Z51" s="41" t="s">
        <v>451</v>
      </c>
      <c r="AA51" s="91">
        <f>VLOOKUP(E51,Compte!A$1:K$398,9,FALSE)</f>
        <v>180</v>
      </c>
      <c r="AB51" s="123">
        <f t="shared" si="3"/>
        <v>180</v>
      </c>
      <c r="AC51" s="91">
        <f t="shared" si="4"/>
        <v>0</v>
      </c>
      <c r="AD51" s="168" t="s">
        <v>144</v>
      </c>
      <c r="AE51" s="168" t="s">
        <v>450</v>
      </c>
      <c r="AF51" s="168" t="s">
        <v>142</v>
      </c>
      <c r="AG51" s="153"/>
      <c r="AH51" s="153"/>
      <c r="AI51" s="522" t="s">
        <v>452</v>
      </c>
      <c r="AJ51" s="103">
        <f t="shared" si="5"/>
        <v>150</v>
      </c>
      <c r="AK51" s="161">
        <v>50</v>
      </c>
      <c r="AL51" s="161">
        <v>100</v>
      </c>
      <c r="AM51" s="161"/>
      <c r="AN51" s="161"/>
      <c r="AO51" s="161"/>
      <c r="AP51" s="161"/>
      <c r="AQ51" s="92">
        <v>30</v>
      </c>
      <c r="AR51" s="124"/>
      <c r="AS51" s="110" t="str">
        <f>VLOOKUP(E51,Compte!A$1:K$398,10,FALSE)</f>
        <v>cotisation Anselm Brunke 2024 (150 pr 2024+30 salle)</v>
      </c>
    </row>
    <row r="52" spans="1:45" ht="14.25" hidden="1" customHeight="1" x14ac:dyDescent="0.3">
      <c r="A52" s="91" t="str">
        <f t="shared" si="1"/>
        <v>BUCHLER Éric</v>
      </c>
      <c r="B52" s="91">
        <f t="shared" si="6"/>
        <v>44</v>
      </c>
      <c r="C52" s="92"/>
      <c r="D52" s="91" t="e">
        <f>VLOOKUP(C52,Compte!F$1:K$398,6,FALSE)</f>
        <v>#N/A</v>
      </c>
      <c r="E52" s="92">
        <v>145</v>
      </c>
      <c r="F52" s="93">
        <f>VLOOKUP(E52,Compte!A$1:K$398,2,FALSE)</f>
        <v>45352</v>
      </c>
      <c r="G52" s="128">
        <v>2024</v>
      </c>
      <c r="H52" s="111">
        <v>45374</v>
      </c>
      <c r="I52" s="112" t="s">
        <v>453</v>
      </c>
      <c r="J52" s="92" t="s">
        <v>454</v>
      </c>
      <c r="K52" s="113" t="s">
        <v>121</v>
      </c>
      <c r="L52" s="114">
        <v>26125</v>
      </c>
      <c r="M52" s="98">
        <f t="shared" si="9"/>
        <v>52</v>
      </c>
      <c r="N52" s="115" t="s">
        <v>455</v>
      </c>
      <c r="O52" s="115">
        <v>5100</v>
      </c>
      <c r="P52" s="115" t="s">
        <v>456</v>
      </c>
      <c r="Q52" s="99" t="s">
        <v>135</v>
      </c>
      <c r="R52" s="115"/>
      <c r="S52" s="121" t="s">
        <v>457</v>
      </c>
      <c r="T52" s="491" t="s">
        <v>458</v>
      </c>
      <c r="U52" s="99"/>
      <c r="V52" s="99"/>
      <c r="W52" s="99"/>
      <c r="X52" s="99"/>
      <c r="Y52" s="99"/>
      <c r="Z52" s="41" t="s">
        <v>459</v>
      </c>
      <c r="AA52" s="91">
        <f>VLOOKUP(E52,Compte!A$1:K$398,9,FALSE)</f>
        <v>90</v>
      </c>
      <c r="AB52" s="123">
        <f t="shared" si="3"/>
        <v>90</v>
      </c>
      <c r="AC52" s="91">
        <f t="shared" si="4"/>
        <v>0</v>
      </c>
      <c r="AD52" s="118" t="s">
        <v>160</v>
      </c>
      <c r="AE52" s="118" t="s">
        <v>161</v>
      </c>
      <c r="AF52" s="118" t="s">
        <v>211</v>
      </c>
      <c r="AG52" s="119"/>
      <c r="AH52" s="119"/>
      <c r="AI52" s="515" t="s">
        <v>460</v>
      </c>
      <c r="AJ52" s="103">
        <f t="shared" si="5"/>
        <v>90</v>
      </c>
      <c r="AK52" s="92">
        <v>50</v>
      </c>
      <c r="AL52" s="92">
        <v>40</v>
      </c>
      <c r="AM52" s="92"/>
      <c r="AN52" s="92"/>
      <c r="AO52" s="92"/>
      <c r="AP52" s="92"/>
      <c r="AQ52" s="92"/>
      <c r="AR52" s="124"/>
      <c r="AS52" s="110" t="str">
        <f>VLOOKUP(E52,Compte!A$1:K$398,10,FALSE)</f>
        <v>Cotisation YA-VCR - Eric Buchler</v>
      </c>
    </row>
    <row r="53" spans="1:45" ht="14.25" customHeight="1" x14ac:dyDescent="0.3">
      <c r="A53" s="91" t="str">
        <f t="shared" si="1"/>
        <v>BUDA Kathleen</v>
      </c>
      <c r="B53" s="91">
        <f t="shared" si="6"/>
        <v>45</v>
      </c>
      <c r="C53" s="92" t="s">
        <v>461</v>
      </c>
      <c r="D53" s="91">
        <f>VLOOKUP(C53,Compte!F$1:K$398,6,FALSE)</f>
        <v>46</v>
      </c>
      <c r="E53" s="92">
        <v>46</v>
      </c>
      <c r="F53" s="93">
        <f>VLOOKUP(E53,Compte!A$1:K$398,2,FALSE)</f>
        <v>45314</v>
      </c>
      <c r="G53" s="94">
        <v>2024</v>
      </c>
      <c r="H53" s="111">
        <v>45340</v>
      </c>
      <c r="I53" s="112" t="s">
        <v>462</v>
      </c>
      <c r="J53" s="92" t="s">
        <v>463</v>
      </c>
      <c r="K53" s="113" t="s">
        <v>108</v>
      </c>
      <c r="L53" s="114">
        <v>23750</v>
      </c>
      <c r="M53" s="98">
        <f t="shared" si="9"/>
        <v>58</v>
      </c>
      <c r="N53" s="125" t="s">
        <v>464</v>
      </c>
      <c r="O53" s="115">
        <v>5100</v>
      </c>
      <c r="P53" s="115" t="s">
        <v>465</v>
      </c>
      <c r="Q53" s="99" t="s">
        <v>135</v>
      </c>
      <c r="R53" s="116" t="s">
        <v>147</v>
      </c>
      <c r="S53" s="116" t="s">
        <v>466</v>
      </c>
      <c r="T53" s="456" t="s">
        <v>467</v>
      </c>
      <c r="U53" s="99"/>
      <c r="V53" s="99"/>
      <c r="W53" s="99"/>
      <c r="X53" s="99"/>
      <c r="Y53" s="99"/>
      <c r="Z53" s="41" t="s">
        <v>468</v>
      </c>
      <c r="AA53" s="91">
        <f>VLOOKUP(E53,Compte!A$1:K$398,9,FALSE)</f>
        <v>260</v>
      </c>
      <c r="AB53" s="102">
        <f t="shared" si="3"/>
        <v>260</v>
      </c>
      <c r="AC53" s="103">
        <f t="shared" si="4"/>
        <v>0</v>
      </c>
      <c r="AD53" s="118" t="s">
        <v>144</v>
      </c>
      <c r="AE53" s="118" t="s">
        <v>151</v>
      </c>
      <c r="AF53" s="118" t="s">
        <v>188</v>
      </c>
      <c r="AG53" s="119"/>
      <c r="AH53" s="119"/>
      <c r="AI53" s="517" t="s">
        <v>469</v>
      </c>
      <c r="AJ53" s="103">
        <f t="shared" si="5"/>
        <v>230</v>
      </c>
      <c r="AK53" s="108">
        <v>110</v>
      </c>
      <c r="AL53" s="108">
        <v>120</v>
      </c>
      <c r="AM53" s="108"/>
      <c r="AN53" s="108"/>
      <c r="AO53" s="108"/>
      <c r="AP53" s="108"/>
      <c r="AQ53" s="108">
        <v>30</v>
      </c>
      <c r="AR53" s="109"/>
      <c r="AS53" s="110" t="str">
        <f>VLOOKUP(E53,Compte!A$1:K$398,10,FALSE)</f>
        <v>Kathleen Buda cotisation aviron et salle</v>
      </c>
    </row>
    <row r="54" spans="1:45" ht="14.25" hidden="1" customHeight="1" x14ac:dyDescent="0.3">
      <c r="A54" s="91" t="str">
        <f t="shared" si="1"/>
        <v>BURGEON Clément</v>
      </c>
      <c r="B54" s="91">
        <f t="shared" si="6"/>
        <v>46</v>
      </c>
      <c r="C54" s="92"/>
      <c r="D54" s="91" t="e">
        <f>VLOOKUP(C54,Compte!F$1:K$398,6,FALSE)</f>
        <v>#N/A</v>
      </c>
      <c r="E54" s="92">
        <v>420</v>
      </c>
      <c r="F54" s="93">
        <f>VLOOKUP(E54,Compte!A$1:K$398,2,FALSE)</f>
        <v>45588</v>
      </c>
      <c r="G54" s="155">
        <v>2024</v>
      </c>
      <c r="H54" s="95">
        <v>45651</v>
      </c>
      <c r="I54" s="140" t="s">
        <v>3820</v>
      </c>
      <c r="J54" s="92" t="s">
        <v>237</v>
      </c>
      <c r="K54" s="113" t="s">
        <v>121</v>
      </c>
      <c r="L54" s="114">
        <v>35432</v>
      </c>
      <c r="M54" s="98">
        <f t="shared" si="9"/>
        <v>26</v>
      </c>
      <c r="N54" s="115" t="s">
        <v>3815</v>
      </c>
      <c r="O54" s="115">
        <v>5020</v>
      </c>
      <c r="P54" s="115" t="s">
        <v>3816</v>
      </c>
      <c r="Q54" s="99" t="s">
        <v>135</v>
      </c>
      <c r="R54" s="116" t="s">
        <v>147</v>
      </c>
      <c r="S54" s="121" t="s">
        <v>3821</v>
      </c>
      <c r="T54" s="157" t="s">
        <v>3822</v>
      </c>
      <c r="U54" s="99"/>
      <c r="V54" s="99"/>
      <c r="W54" s="99"/>
      <c r="X54" s="99"/>
      <c r="Y54" s="99"/>
      <c r="Z54" s="41" t="s">
        <v>3823</v>
      </c>
      <c r="AA54" s="91">
        <f>VLOOKUP(E54,Compte!A$1:K$398,9,FALSE)</f>
        <v>90</v>
      </c>
      <c r="AB54" s="123">
        <f t="shared" si="3"/>
        <v>90</v>
      </c>
      <c r="AC54" s="91">
        <f t="shared" si="4"/>
        <v>0</v>
      </c>
      <c r="AD54" s="118" t="s">
        <v>160</v>
      </c>
      <c r="AE54" s="118" t="s">
        <v>161</v>
      </c>
      <c r="AF54" s="118" t="s">
        <v>211</v>
      </c>
      <c r="AG54" s="119"/>
      <c r="AH54" s="119"/>
      <c r="AI54" s="393" t="s">
        <v>3844</v>
      </c>
      <c r="AJ54" s="103">
        <f t="shared" si="5"/>
        <v>90</v>
      </c>
      <c r="AK54" s="92">
        <v>50</v>
      </c>
      <c r="AL54" s="92">
        <v>40</v>
      </c>
      <c r="AM54" s="92"/>
      <c r="AN54" s="92"/>
      <c r="AO54" s="92"/>
      <c r="AP54" s="92"/>
      <c r="AQ54" s="92"/>
      <c r="AR54" s="124"/>
      <c r="AS54" s="110" t="str">
        <f>VLOOKUP(E54,Compte!A$1:K$398,10,FALSE)</f>
        <v>240-101-0026 cotisation YA-VCR Clement Burgeon</v>
      </c>
    </row>
    <row r="55" spans="1:45" ht="14.25" customHeight="1" x14ac:dyDescent="0.3">
      <c r="A55" s="91" t="str">
        <f t="shared" si="1"/>
        <v>BURLET Laurence</v>
      </c>
      <c r="B55" s="91">
        <f t="shared" si="6"/>
        <v>47</v>
      </c>
      <c r="C55" s="92" t="s">
        <v>470</v>
      </c>
      <c r="D55" s="91">
        <f>VLOOKUP(C55,Compte!F$1:K$398,6,FALSE)</f>
        <v>51</v>
      </c>
      <c r="E55" s="92">
        <v>51</v>
      </c>
      <c r="F55" s="93">
        <f>VLOOKUP(E55,Compte!A$1:K$398,2,FALSE)</f>
        <v>45314</v>
      </c>
      <c r="G55" s="94">
        <v>2024</v>
      </c>
      <c r="H55" s="111">
        <v>45340</v>
      </c>
      <c r="I55" s="112" t="s">
        <v>471</v>
      </c>
      <c r="J55" s="92" t="s">
        <v>343</v>
      </c>
      <c r="K55" s="113" t="s">
        <v>108</v>
      </c>
      <c r="L55" s="114">
        <v>25287</v>
      </c>
      <c r="M55" s="98">
        <f t="shared" si="9"/>
        <v>54</v>
      </c>
      <c r="N55" s="125" t="s">
        <v>472</v>
      </c>
      <c r="O55" s="115">
        <v>5100</v>
      </c>
      <c r="P55" s="115" t="s">
        <v>123</v>
      </c>
      <c r="Q55" s="99" t="s">
        <v>135</v>
      </c>
      <c r="R55" s="116" t="s">
        <v>147</v>
      </c>
      <c r="S55" s="116" t="s">
        <v>473</v>
      </c>
      <c r="T55" s="126" t="s">
        <v>474</v>
      </c>
      <c r="U55" s="99"/>
      <c r="V55" s="99"/>
      <c r="W55" s="99"/>
      <c r="X55" s="99"/>
      <c r="Y55" s="99"/>
      <c r="Z55" s="41" t="s">
        <v>475</v>
      </c>
      <c r="AA55" s="91">
        <f>VLOOKUP(E55,Compte!A$1:K$398,9,FALSE)</f>
        <v>260</v>
      </c>
      <c r="AB55" s="102">
        <f t="shared" si="3"/>
        <v>260</v>
      </c>
      <c r="AC55" s="103">
        <f t="shared" si="4"/>
        <v>0</v>
      </c>
      <c r="AD55" s="118" t="s">
        <v>144</v>
      </c>
      <c r="AE55" s="118" t="s">
        <v>151</v>
      </c>
      <c r="AF55" s="118" t="s">
        <v>188</v>
      </c>
      <c r="AG55" s="152"/>
      <c r="AH55" s="152"/>
      <c r="AI55" s="517" t="s">
        <v>476</v>
      </c>
      <c r="AJ55" s="103">
        <f t="shared" si="5"/>
        <v>230</v>
      </c>
      <c r="AK55" s="108">
        <v>110</v>
      </c>
      <c r="AL55" s="108">
        <v>120</v>
      </c>
      <c r="AM55" s="108"/>
      <c r="AN55" s="108"/>
      <c r="AO55" s="108"/>
      <c r="AP55" s="108"/>
      <c r="AQ55" s="108">
        <v>30</v>
      </c>
      <c r="AR55" s="109"/>
      <c r="AS55" s="110" t="str">
        <f>VLOOKUP(E55,Compte!A$1:K$398,10,FALSE)</f>
        <v>Cotisation aviron + salle de sport Burlet L</v>
      </c>
    </row>
    <row r="56" spans="1:45" ht="14.25" hidden="1" customHeight="1" x14ac:dyDescent="0.3">
      <c r="A56" s="91" t="str">
        <f t="shared" si="1"/>
        <v>BURTON Ian</v>
      </c>
      <c r="B56" s="91">
        <f t="shared" si="6"/>
        <v>48</v>
      </c>
      <c r="C56" s="92" t="s">
        <v>477</v>
      </c>
      <c r="D56" s="91">
        <f>VLOOKUP(C56,Compte!F$1:K$398,6,FALSE)</f>
        <v>229</v>
      </c>
      <c r="E56" s="92">
        <v>229</v>
      </c>
      <c r="F56" s="93">
        <f>VLOOKUP(E56,Compte!A$1:K$398,2,FALSE)</f>
        <v>45379</v>
      </c>
      <c r="G56" s="94">
        <v>2024</v>
      </c>
      <c r="H56" s="111">
        <v>45399</v>
      </c>
      <c r="I56" s="112" t="s">
        <v>478</v>
      </c>
      <c r="J56" s="92" t="s">
        <v>479</v>
      </c>
      <c r="K56" s="113" t="s">
        <v>121</v>
      </c>
      <c r="L56" s="114">
        <v>40220</v>
      </c>
      <c r="M56" s="98">
        <f t="shared" si="9"/>
        <v>13</v>
      </c>
      <c r="N56" s="115" t="s">
        <v>480</v>
      </c>
      <c r="O56" s="115">
        <v>5100</v>
      </c>
      <c r="P56" s="115" t="s">
        <v>481</v>
      </c>
      <c r="Q56" s="99" t="s">
        <v>135</v>
      </c>
      <c r="R56" s="116" t="s">
        <v>147</v>
      </c>
      <c r="S56" s="121" t="s">
        <v>482</v>
      </c>
      <c r="T56" s="126" t="s">
        <v>483</v>
      </c>
      <c r="U56" s="99" t="s">
        <v>484</v>
      </c>
      <c r="V56" s="99" t="s">
        <v>485</v>
      </c>
      <c r="W56" s="99" t="s">
        <v>140</v>
      </c>
      <c r="X56" s="99"/>
      <c r="Y56" s="99"/>
      <c r="Z56" s="41" t="s">
        <v>486</v>
      </c>
      <c r="AA56" s="91">
        <f>VLOOKUP(E56,Compte!A$1:K$398,9,FALSE)</f>
        <v>55</v>
      </c>
      <c r="AB56" s="102">
        <f t="shared" si="3"/>
        <v>55</v>
      </c>
      <c r="AC56" s="103">
        <f t="shared" si="4"/>
        <v>0</v>
      </c>
      <c r="AD56" s="118" t="s">
        <v>115</v>
      </c>
      <c r="AE56" s="118" t="s">
        <v>128</v>
      </c>
      <c r="AF56" s="118" t="s">
        <v>129</v>
      </c>
      <c r="AG56" s="119"/>
      <c r="AH56" s="119"/>
      <c r="AI56" s="106"/>
      <c r="AJ56" s="103">
        <f t="shared" si="5"/>
        <v>55</v>
      </c>
      <c r="AK56" s="108">
        <v>55</v>
      </c>
      <c r="AL56" s="108"/>
      <c r="AM56" s="108"/>
      <c r="AN56" s="108"/>
      <c r="AO56" s="108"/>
      <c r="AP56" s="108"/>
      <c r="AQ56" s="108"/>
      <c r="AR56" s="109"/>
      <c r="AS56" s="110" t="str">
        <f>VLOOKUP(E56,Compte!A$1:K$398,10,FALSE)</f>
        <v>Burton ian cotisation tennis 2024</v>
      </c>
    </row>
    <row r="57" spans="1:45" ht="14.25" hidden="1" customHeight="1" x14ac:dyDescent="0.3">
      <c r="A57" s="91" t="str">
        <f t="shared" si="1"/>
        <v>CALCUS André</v>
      </c>
      <c r="B57" s="91">
        <f t="shared" si="6"/>
        <v>49</v>
      </c>
      <c r="C57" s="41" t="s">
        <v>488</v>
      </c>
      <c r="D57" s="91">
        <f>VLOOKUP(C57,Compte!F$1:K$398,6,FALSE)</f>
        <v>115</v>
      </c>
      <c r="E57" s="41">
        <v>115</v>
      </c>
      <c r="F57" s="93">
        <f>VLOOKUP(E57,Compte!A$1:K$398,2,FALSE)</f>
        <v>45342</v>
      </c>
      <c r="G57" s="173">
        <v>2024</v>
      </c>
      <c r="H57" s="95">
        <v>45357</v>
      </c>
      <c r="I57" s="279" t="s">
        <v>489</v>
      </c>
      <c r="J57" s="280" t="s">
        <v>490</v>
      </c>
      <c r="K57" s="96" t="s">
        <v>121</v>
      </c>
      <c r="L57" s="549">
        <v>17131</v>
      </c>
      <c r="M57" s="98">
        <f t="shared" si="9"/>
        <v>77</v>
      </c>
      <c r="N57" s="412" t="s">
        <v>491</v>
      </c>
      <c r="O57" s="423">
        <v>5000</v>
      </c>
      <c r="P57" s="412" t="s">
        <v>186</v>
      </c>
      <c r="Q57" s="99" t="s">
        <v>135</v>
      </c>
      <c r="R57" s="439" t="s">
        <v>492</v>
      </c>
      <c r="S57" s="439" t="s">
        <v>147</v>
      </c>
      <c r="T57" s="593" t="s">
        <v>493</v>
      </c>
      <c r="U57" s="99"/>
      <c r="V57" s="99"/>
      <c r="W57" s="99"/>
      <c r="X57" s="99"/>
      <c r="Y57" s="99"/>
      <c r="Z57" s="41" t="s">
        <v>494</v>
      </c>
      <c r="AA57" s="91">
        <f>VLOOKUP(E57,Compte!A$1:K$398,9,FALSE)</f>
        <v>50</v>
      </c>
      <c r="AB57" s="123">
        <f t="shared" si="3"/>
        <v>50</v>
      </c>
      <c r="AC57" s="91">
        <f t="shared" si="4"/>
        <v>0</v>
      </c>
      <c r="AD57" s="104" t="s">
        <v>115</v>
      </c>
      <c r="AE57" s="104" t="s">
        <v>116</v>
      </c>
      <c r="AF57" s="104" t="s">
        <v>174</v>
      </c>
      <c r="AG57" s="510"/>
      <c r="AH57" s="510"/>
      <c r="AI57" s="106"/>
      <c r="AJ57" s="103">
        <f t="shared" si="5"/>
        <v>50</v>
      </c>
      <c r="AK57" s="41">
        <v>50</v>
      </c>
      <c r="AL57" s="41"/>
      <c r="AM57" s="359"/>
      <c r="AN57" s="41"/>
      <c r="AO57" s="41"/>
      <c r="AP57" s="41"/>
      <c r="AQ57" s="92"/>
      <c r="AR57" s="124"/>
      <c r="AS57" s="110" t="str">
        <f>VLOOKUP(E57,Compte!A$1:K$398,10,FALSE)</f>
        <v>sympathisant tennis</v>
      </c>
    </row>
    <row r="58" spans="1:45" ht="14.25" hidden="1" customHeight="1" x14ac:dyDescent="0.3">
      <c r="A58" s="91" t="str">
        <f t="shared" si="1"/>
        <v>CALLEBAUT Cyril</v>
      </c>
      <c r="B58" s="91">
        <f t="shared" si="6"/>
        <v>50</v>
      </c>
      <c r="C58" s="138" t="s">
        <v>195</v>
      </c>
      <c r="D58" s="91">
        <f>VLOOKUP(C58,Compte!F$1:K$398,6,FALSE)</f>
        <v>1022</v>
      </c>
      <c r="E58" s="138" t="s">
        <v>144</v>
      </c>
      <c r="F58" s="93">
        <f>VLOOKUP(E58,Compte!A$1:K$398,2,FALSE)</f>
        <v>0</v>
      </c>
      <c r="G58" s="94">
        <v>2024</v>
      </c>
      <c r="H58" s="139">
        <v>45374</v>
      </c>
      <c r="I58" s="140" t="s">
        <v>495</v>
      </c>
      <c r="J58" s="138" t="s">
        <v>496</v>
      </c>
      <c r="K58" s="141" t="s">
        <v>121</v>
      </c>
      <c r="L58" s="142">
        <v>40344</v>
      </c>
      <c r="M58" s="98">
        <f t="shared" si="9"/>
        <v>13</v>
      </c>
      <c r="N58" s="143" t="s">
        <v>198</v>
      </c>
      <c r="O58" s="143">
        <v>5100</v>
      </c>
      <c r="P58" s="143" t="s">
        <v>199</v>
      </c>
      <c r="Q58" s="99" t="s">
        <v>135</v>
      </c>
      <c r="R58" s="144" t="s">
        <v>147</v>
      </c>
      <c r="S58" s="144" t="s">
        <v>200</v>
      </c>
      <c r="T58" s="503" t="s">
        <v>201</v>
      </c>
      <c r="U58" s="146"/>
      <c r="V58" s="146"/>
      <c r="W58" s="146"/>
      <c r="X58" s="146"/>
      <c r="Y58" s="146"/>
      <c r="Z58" s="41" t="s">
        <v>202</v>
      </c>
      <c r="AA58" s="91">
        <f>VLOOKUP(E58,Compte!A$1:K$398,9,FALSE)</f>
        <v>0</v>
      </c>
      <c r="AB58" s="123">
        <f t="shared" si="3"/>
        <v>55</v>
      </c>
      <c r="AC58" s="91">
        <f t="shared" si="4"/>
        <v>-55</v>
      </c>
      <c r="AD58" s="147" t="s">
        <v>115</v>
      </c>
      <c r="AE58" s="147" t="s">
        <v>128</v>
      </c>
      <c r="AF58" s="147" t="s">
        <v>129</v>
      </c>
      <c r="AG58" s="152"/>
      <c r="AH58" s="152"/>
      <c r="AI58" s="149"/>
      <c r="AJ58" s="103">
        <f t="shared" si="5"/>
        <v>55</v>
      </c>
      <c r="AK58" s="138">
        <v>55</v>
      </c>
      <c r="AL58" s="138">
        <v>0</v>
      </c>
      <c r="AM58" s="358"/>
      <c r="AN58" s="138"/>
      <c r="AO58" s="138"/>
      <c r="AP58" s="138"/>
      <c r="AQ58" s="92"/>
      <c r="AR58" s="124"/>
      <c r="AS58" s="110" t="str">
        <f>VLOOKUP(E58,Compte!A$1:K$398,10,FALSE)</f>
        <v>---</v>
      </c>
    </row>
    <row r="59" spans="1:45" ht="14.25" hidden="1" customHeight="1" x14ac:dyDescent="0.3">
      <c r="A59" s="91" t="str">
        <f t="shared" si="1"/>
        <v>CALLEBAUT Romain</v>
      </c>
      <c r="B59" s="91">
        <f t="shared" si="6"/>
        <v>51</v>
      </c>
      <c r="C59" s="92" t="s">
        <v>195</v>
      </c>
      <c r="D59" s="91">
        <f>VLOOKUP(C59,Compte!F$1:K$398,6,FALSE)</f>
        <v>1022</v>
      </c>
      <c r="E59" s="92" t="s">
        <v>144</v>
      </c>
      <c r="F59" s="93">
        <f>VLOOKUP(E59,Compte!A$1:K$398,2,FALSE)</f>
        <v>0</v>
      </c>
      <c r="G59" s="94">
        <v>2024</v>
      </c>
      <c r="H59" s="111">
        <v>45374</v>
      </c>
      <c r="I59" s="112" t="s">
        <v>495</v>
      </c>
      <c r="J59" s="112" t="s">
        <v>497</v>
      </c>
      <c r="K59" s="182" t="s">
        <v>121</v>
      </c>
      <c r="L59" s="198"/>
      <c r="M59" s="98">
        <f t="shared" si="9"/>
        <v>123</v>
      </c>
      <c r="N59" s="115" t="s">
        <v>198</v>
      </c>
      <c r="O59" s="115">
        <v>5100</v>
      </c>
      <c r="P59" s="115" t="s">
        <v>199</v>
      </c>
      <c r="Q59" s="99" t="s">
        <v>135</v>
      </c>
      <c r="R59" s="116" t="s">
        <v>147</v>
      </c>
      <c r="S59" s="116" t="s">
        <v>200</v>
      </c>
      <c r="T59" s="126" t="s">
        <v>201</v>
      </c>
      <c r="U59" s="99"/>
      <c r="V59" s="99"/>
      <c r="W59" s="99"/>
      <c r="X59" s="99"/>
      <c r="Y59" s="99"/>
      <c r="Z59" s="41" t="s">
        <v>202</v>
      </c>
      <c r="AA59" s="91">
        <f>VLOOKUP(E59,Compte!A$1:K$398,9,FALSE)</f>
        <v>0</v>
      </c>
      <c r="AB59" s="123">
        <f t="shared" si="3"/>
        <v>55</v>
      </c>
      <c r="AC59" s="91">
        <f t="shared" si="4"/>
        <v>-55</v>
      </c>
      <c r="AD59" s="118" t="s">
        <v>115</v>
      </c>
      <c r="AE59" s="118" t="s">
        <v>128</v>
      </c>
      <c r="AF59" s="118" t="s">
        <v>129</v>
      </c>
      <c r="AG59" s="119"/>
      <c r="AH59" s="119"/>
      <c r="AI59" s="106"/>
      <c r="AJ59" s="103">
        <f t="shared" si="5"/>
        <v>55</v>
      </c>
      <c r="AK59" s="92">
        <v>55</v>
      </c>
      <c r="AL59" s="92">
        <v>0</v>
      </c>
      <c r="AM59" s="92"/>
      <c r="AN59" s="92"/>
      <c r="AO59" s="92"/>
      <c r="AP59" s="92"/>
      <c r="AQ59" s="92"/>
      <c r="AR59" s="124"/>
      <c r="AS59" s="110" t="str">
        <f>VLOOKUP(E59,Compte!A$1:K$398,10,FALSE)</f>
        <v>---</v>
      </c>
    </row>
    <row r="60" spans="1:45" ht="14.25" hidden="1" customHeight="1" x14ac:dyDescent="0.3">
      <c r="A60" s="91" t="str">
        <f t="shared" si="1"/>
        <v>CALLENS Grégory</v>
      </c>
      <c r="B60" s="91">
        <f t="shared" si="6"/>
        <v>52</v>
      </c>
      <c r="C60" s="92" t="s">
        <v>179</v>
      </c>
      <c r="D60" s="91">
        <f>VLOOKUP(C60,Compte!F$1:K$398,6,FALSE)</f>
        <v>4012</v>
      </c>
      <c r="E60" s="92">
        <v>4012</v>
      </c>
      <c r="F60" s="93">
        <f>VLOOKUP(E60,Compte!A$1:K$398,2,FALSE)</f>
        <v>45426</v>
      </c>
      <c r="G60" s="94">
        <v>2024</v>
      </c>
      <c r="H60" s="111">
        <v>45374</v>
      </c>
      <c r="I60" s="112" t="s">
        <v>498</v>
      </c>
      <c r="J60" s="92" t="s">
        <v>499</v>
      </c>
      <c r="K60" s="113" t="s">
        <v>121</v>
      </c>
      <c r="L60" s="114">
        <v>33394</v>
      </c>
      <c r="M60" s="98">
        <f t="shared" si="9"/>
        <v>32</v>
      </c>
      <c r="N60" s="115" t="s">
        <v>182</v>
      </c>
      <c r="O60" s="115">
        <v>5100</v>
      </c>
      <c r="P60" s="115" t="s">
        <v>123</v>
      </c>
      <c r="Q60" s="99" t="s">
        <v>135</v>
      </c>
      <c r="R60" s="116" t="s">
        <v>147</v>
      </c>
      <c r="S60" s="116" t="s">
        <v>500</v>
      </c>
      <c r="T60" s="126" t="s">
        <v>501</v>
      </c>
      <c r="U60" s="99"/>
      <c r="V60" s="99"/>
      <c r="W60" s="99"/>
      <c r="X60" s="99"/>
      <c r="Y60" s="99"/>
      <c r="Z60" s="41" t="s">
        <v>185</v>
      </c>
      <c r="AA60" s="91">
        <f>VLOOKUP(E60,Compte!A$1:K$398,9,FALSE)</f>
        <v>30</v>
      </c>
      <c r="AB60" s="102">
        <f t="shared" si="3"/>
        <v>95</v>
      </c>
      <c r="AC60" s="103">
        <f t="shared" si="4"/>
        <v>-65</v>
      </c>
      <c r="AD60" s="118" t="s">
        <v>115</v>
      </c>
      <c r="AE60" s="118" t="s">
        <v>116</v>
      </c>
      <c r="AF60" s="118" t="s">
        <v>117</v>
      </c>
      <c r="AG60" s="152"/>
      <c r="AH60" s="152"/>
      <c r="AI60" s="106"/>
      <c r="AJ60" s="103">
        <f t="shared" si="5"/>
        <v>65</v>
      </c>
      <c r="AK60" s="108"/>
      <c r="AL60" s="108">
        <v>65</v>
      </c>
      <c r="AM60" s="108"/>
      <c r="AN60" s="92"/>
      <c r="AO60" s="92"/>
      <c r="AP60" s="92"/>
      <c r="AQ60" s="92">
        <v>30</v>
      </c>
      <c r="AR60" s="124"/>
      <c r="AS60" s="110" t="str">
        <f>VLOOKUP(E60,Compte!A$1:K$398,10,FALSE)</f>
        <v>Complement salle de Sport Appelmans - Callens</v>
      </c>
    </row>
    <row r="61" spans="1:45" ht="14.25" hidden="1" customHeight="1" x14ac:dyDescent="0.3">
      <c r="A61" s="91" t="str">
        <f t="shared" si="1"/>
        <v>CANSELIET Christine</v>
      </c>
      <c r="B61" s="91">
        <f t="shared" si="6"/>
        <v>53</v>
      </c>
      <c r="C61" s="161" t="s">
        <v>502</v>
      </c>
      <c r="D61" s="91">
        <f>VLOOKUP(C61,Compte!F$1:K$398,6,FALSE)</f>
        <v>207</v>
      </c>
      <c r="E61" s="161">
        <v>207</v>
      </c>
      <c r="F61" s="93">
        <f>VLOOKUP(E61,Compte!A$1:K$398,2,FALSE)</f>
        <v>45376</v>
      </c>
      <c r="G61" s="301">
        <v>2024</v>
      </c>
      <c r="H61" s="162">
        <v>45381</v>
      </c>
      <c r="I61" s="178" t="s">
        <v>503</v>
      </c>
      <c r="J61" s="161" t="s">
        <v>504</v>
      </c>
      <c r="K61" s="165" t="s">
        <v>108</v>
      </c>
      <c r="L61" s="191">
        <v>22654</v>
      </c>
      <c r="M61" s="98">
        <f t="shared" si="9"/>
        <v>61</v>
      </c>
      <c r="N61" s="146" t="s">
        <v>505</v>
      </c>
      <c r="O61" s="146">
        <v>5530</v>
      </c>
      <c r="P61" s="146" t="s">
        <v>345</v>
      </c>
      <c r="Q61" s="99" t="s">
        <v>135</v>
      </c>
      <c r="R61" s="167" t="s">
        <v>147</v>
      </c>
      <c r="S61" s="100" t="s">
        <v>506</v>
      </c>
      <c r="T61" s="458" t="s">
        <v>507</v>
      </c>
      <c r="U61" s="146"/>
      <c r="V61" s="146"/>
      <c r="W61" s="146"/>
      <c r="X61" s="146"/>
      <c r="Y61" s="146"/>
      <c r="Z61" s="41" t="s">
        <v>508</v>
      </c>
      <c r="AA61" s="91">
        <f>VLOOKUP(E61,Compte!A$1:K$398,9,FALSE)</f>
        <v>230</v>
      </c>
      <c r="AB61" s="123">
        <f t="shared" si="3"/>
        <v>175</v>
      </c>
      <c r="AC61" s="91">
        <f t="shared" si="4"/>
        <v>55</v>
      </c>
      <c r="AD61" s="168" t="s">
        <v>115</v>
      </c>
      <c r="AE61" s="168" t="s">
        <v>116</v>
      </c>
      <c r="AF61" s="168" t="s">
        <v>188</v>
      </c>
      <c r="AG61" s="507"/>
      <c r="AH61" s="507"/>
      <c r="AI61" s="149"/>
      <c r="AJ61" s="103">
        <f t="shared" si="5"/>
        <v>175</v>
      </c>
      <c r="AK61" s="161">
        <v>110</v>
      </c>
      <c r="AL61" s="161">
        <v>65</v>
      </c>
      <c r="AM61" s="161"/>
      <c r="AN61" s="161"/>
      <c r="AO61" s="161"/>
      <c r="AP61" s="161"/>
      <c r="AQ61" s="92"/>
      <c r="AR61" s="124"/>
      <c r="AS61" s="110" t="str">
        <f>VLOOKUP(E61,Compte!A$1:K$398,10,FALSE)</f>
        <v>canseliet individuel tennis et voile</v>
      </c>
    </row>
    <row r="62" spans="1:45" ht="14.25" hidden="1" customHeight="1" x14ac:dyDescent="0.3">
      <c r="A62" s="91" t="str">
        <f t="shared" si="1"/>
        <v>CANSELIET Christine</v>
      </c>
      <c r="B62" s="91">
        <f t="shared" si="6"/>
        <v>53</v>
      </c>
      <c r="C62" s="92" t="s">
        <v>502</v>
      </c>
      <c r="D62" s="91">
        <f>VLOOKUP(C62,Compte!F$1:K$398,6,FALSE)</f>
        <v>207</v>
      </c>
      <c r="E62" s="92" t="s">
        <v>144</v>
      </c>
      <c r="F62" s="93">
        <f>VLOOKUP(E62,Compte!A$1:K$398,2,FALSE)</f>
        <v>0</v>
      </c>
      <c r="G62" s="128">
        <v>2024</v>
      </c>
      <c r="H62" s="111">
        <v>45381</v>
      </c>
      <c r="I62" s="112" t="s">
        <v>503</v>
      </c>
      <c r="J62" s="92" t="s">
        <v>504</v>
      </c>
      <c r="K62" s="113" t="s">
        <v>108</v>
      </c>
      <c r="L62" s="120">
        <v>22654</v>
      </c>
      <c r="M62" s="98">
        <f t="shared" si="9"/>
        <v>61</v>
      </c>
      <c r="N62" s="115" t="s">
        <v>505</v>
      </c>
      <c r="O62" s="115">
        <v>5530</v>
      </c>
      <c r="P62" s="115" t="s">
        <v>345</v>
      </c>
      <c r="Q62" s="99" t="s">
        <v>135</v>
      </c>
      <c r="R62" s="116" t="s">
        <v>147</v>
      </c>
      <c r="S62" s="180" t="s">
        <v>506</v>
      </c>
      <c r="T62" s="199" t="s">
        <v>507</v>
      </c>
      <c r="U62" s="99"/>
      <c r="V62" s="99"/>
      <c r="W62" s="99"/>
      <c r="X62" s="99"/>
      <c r="Y62" s="99"/>
      <c r="Z62" s="41" t="s">
        <v>508</v>
      </c>
      <c r="AA62" s="91">
        <f>VLOOKUP(E62,Compte!A$1:K$398,9,FALSE)</f>
        <v>0</v>
      </c>
      <c r="AB62" s="123">
        <f t="shared" si="3"/>
        <v>55</v>
      </c>
      <c r="AC62" s="91">
        <f t="shared" si="4"/>
        <v>-55</v>
      </c>
      <c r="AD62" s="118" t="s">
        <v>160</v>
      </c>
      <c r="AE62" s="118" t="s">
        <v>161</v>
      </c>
      <c r="AF62" s="118" t="s">
        <v>188</v>
      </c>
      <c r="AG62" s="119"/>
      <c r="AH62" s="119"/>
      <c r="AI62" s="515" t="s">
        <v>509</v>
      </c>
      <c r="AJ62" s="103">
        <f t="shared" si="5"/>
        <v>55</v>
      </c>
      <c r="AK62" s="92"/>
      <c r="AL62" s="92">
        <v>55</v>
      </c>
      <c r="AM62" s="92"/>
      <c r="AN62" s="92"/>
      <c r="AO62" s="92"/>
      <c r="AP62" s="92"/>
      <c r="AQ62" s="92"/>
      <c r="AR62" s="124"/>
      <c r="AS62" s="110" t="str">
        <f>VLOOKUP(E62,Compte!A$1:K$398,10,FALSE)</f>
        <v>---</v>
      </c>
    </row>
    <row r="63" spans="1:45" ht="14.25" customHeight="1" x14ac:dyDescent="0.3">
      <c r="A63" s="91" t="str">
        <f t="shared" si="1"/>
        <v>CAPALAO Nancy</v>
      </c>
      <c r="B63" s="91">
        <f t="shared" si="6"/>
        <v>54</v>
      </c>
      <c r="C63" s="138" t="s">
        <v>510</v>
      </c>
      <c r="D63" s="91">
        <f>VLOOKUP(C63,Compte!F$1:K$398,6,FALSE)</f>
        <v>1004</v>
      </c>
      <c r="E63" s="138">
        <v>1004</v>
      </c>
      <c r="F63" s="93">
        <f>VLOOKUP(E63,Compte!A$1:K$398,2,FALSE)</f>
        <v>45358</v>
      </c>
      <c r="G63" s="183">
        <v>2024</v>
      </c>
      <c r="H63" s="139">
        <v>45374</v>
      </c>
      <c r="I63" s="140" t="s">
        <v>511</v>
      </c>
      <c r="J63" s="138" t="s">
        <v>139</v>
      </c>
      <c r="K63" s="141" t="s">
        <v>108</v>
      </c>
      <c r="L63" s="142">
        <v>28328</v>
      </c>
      <c r="M63" s="98">
        <f t="shared" si="9"/>
        <v>46</v>
      </c>
      <c r="N63" s="429" t="s">
        <v>512</v>
      </c>
      <c r="O63" s="143">
        <v>5310</v>
      </c>
      <c r="P63" s="143" t="s">
        <v>513</v>
      </c>
      <c r="Q63" s="99" t="s">
        <v>135</v>
      </c>
      <c r="R63" s="144" t="s">
        <v>147</v>
      </c>
      <c r="S63" s="151" t="s">
        <v>514</v>
      </c>
      <c r="T63" s="467" t="s">
        <v>515</v>
      </c>
      <c r="U63" s="146"/>
      <c r="V63" s="146"/>
      <c r="W63" s="146"/>
      <c r="X63" s="146"/>
      <c r="Y63" s="146"/>
      <c r="Z63" s="41" t="s">
        <v>516</v>
      </c>
      <c r="AA63" s="91">
        <f>VLOOKUP(E63,Compte!A$1:K$398,9,FALSE)</f>
        <v>230</v>
      </c>
      <c r="AB63" s="102">
        <f t="shared" si="3"/>
        <v>230</v>
      </c>
      <c r="AC63" s="103">
        <f t="shared" si="4"/>
        <v>0</v>
      </c>
      <c r="AD63" s="147" t="s">
        <v>144</v>
      </c>
      <c r="AE63" s="147" t="s">
        <v>151</v>
      </c>
      <c r="AF63" s="147" t="s">
        <v>188</v>
      </c>
      <c r="AG63" s="508"/>
      <c r="AH63" s="508"/>
      <c r="AI63" s="514" t="s">
        <v>517</v>
      </c>
      <c r="AJ63" s="103">
        <f t="shared" si="5"/>
        <v>230</v>
      </c>
      <c r="AK63" s="150">
        <v>110</v>
      </c>
      <c r="AL63" s="150">
        <v>120</v>
      </c>
      <c r="AM63" s="357"/>
      <c r="AN63" s="150"/>
      <c r="AO63" s="150"/>
      <c r="AP63" s="150"/>
      <c r="AQ63" s="108"/>
      <c r="AR63" s="109"/>
      <c r="AS63" s="110" t="str">
        <f>VLOOKUP(E63,Compte!A$1:K$398,10,FALSE)</f>
        <v>Capalao Nancy Aviron</v>
      </c>
    </row>
    <row r="64" spans="1:45" ht="14.25" hidden="1" customHeight="1" x14ac:dyDescent="0.3">
      <c r="A64" s="91" t="str">
        <f t="shared" si="1"/>
        <v>CAPART Aodren</v>
      </c>
      <c r="B64" s="91">
        <f t="shared" si="6"/>
        <v>55</v>
      </c>
      <c r="C64" s="92" t="s">
        <v>518</v>
      </c>
      <c r="D64" s="91">
        <f>VLOOKUP(C64,Compte!F$1:K$398,6,FALSE)</f>
        <v>4133</v>
      </c>
      <c r="E64" s="92" t="s">
        <v>144</v>
      </c>
      <c r="F64" s="93">
        <f>VLOOKUP(E64,Compte!A$1:K$398,2,FALSE)</f>
        <v>0</v>
      </c>
      <c r="G64" s="128">
        <v>2024</v>
      </c>
      <c r="H64" s="111">
        <v>45340</v>
      </c>
      <c r="I64" s="112" t="s">
        <v>519</v>
      </c>
      <c r="J64" s="92" t="s">
        <v>527</v>
      </c>
      <c r="K64" s="113" t="s">
        <v>121</v>
      </c>
      <c r="L64" s="114">
        <v>38574</v>
      </c>
      <c r="M64" s="98">
        <f t="shared" si="9"/>
        <v>18</v>
      </c>
      <c r="N64" s="115" t="s">
        <v>521</v>
      </c>
      <c r="O64" s="115">
        <v>5002</v>
      </c>
      <c r="P64" s="115" t="s">
        <v>522</v>
      </c>
      <c r="Q64" s="99" t="s">
        <v>135</v>
      </c>
      <c r="R64" s="116" t="s">
        <v>147</v>
      </c>
      <c r="S64" s="116" t="s">
        <v>528</v>
      </c>
      <c r="T64" s="126" t="s">
        <v>529</v>
      </c>
      <c r="U64" s="99"/>
      <c r="V64" s="99"/>
      <c r="W64" s="99"/>
      <c r="X64" s="99"/>
      <c r="Y64" s="99"/>
      <c r="Z64" s="41" t="s">
        <v>525</v>
      </c>
      <c r="AA64" s="91">
        <f>VLOOKUP(E64,Compte!A$1:K$398,9,FALSE)</f>
        <v>0</v>
      </c>
      <c r="AB64" s="102">
        <f t="shared" si="3"/>
        <v>45</v>
      </c>
      <c r="AC64" s="103">
        <f t="shared" si="4"/>
        <v>-45</v>
      </c>
      <c r="AD64" s="118" t="s">
        <v>160</v>
      </c>
      <c r="AE64" s="118" t="s">
        <v>164</v>
      </c>
      <c r="AF64" s="118" t="s">
        <v>117</v>
      </c>
      <c r="AG64" s="119"/>
      <c r="AH64" s="119"/>
      <c r="AI64" s="515" t="s">
        <v>212</v>
      </c>
      <c r="AJ64" s="103">
        <f t="shared" si="5"/>
        <v>45</v>
      </c>
      <c r="AK64" s="108"/>
      <c r="AL64" s="108">
        <v>45</v>
      </c>
      <c r="AM64" s="108"/>
      <c r="AN64" s="108"/>
      <c r="AO64" s="108"/>
      <c r="AP64" s="108"/>
      <c r="AQ64" s="108"/>
      <c r="AR64" s="109"/>
      <c r="AS64" s="110" t="str">
        <f>VLOOKUP(E64,Compte!A$1:K$398,10,FALSE)</f>
        <v>---</v>
      </c>
    </row>
    <row r="65" spans="1:45" ht="14.25" hidden="1" customHeight="1" x14ac:dyDescent="0.3">
      <c r="A65" s="91" t="str">
        <f t="shared" si="1"/>
        <v>CAPART Christian</v>
      </c>
      <c r="B65" s="91">
        <f t="shared" si="6"/>
        <v>56</v>
      </c>
      <c r="C65" s="41" t="s">
        <v>518</v>
      </c>
      <c r="D65" s="91">
        <f>VLOOKUP(C65,Compte!F$1:K$398,6,FALSE)</f>
        <v>4133</v>
      </c>
      <c r="E65" s="41">
        <v>31</v>
      </c>
      <c r="F65" s="93">
        <f>VLOOKUP(E65,Compte!A$1:K$398,2,FALSE)</f>
        <v>45302</v>
      </c>
      <c r="G65" s="155">
        <v>2024</v>
      </c>
      <c r="H65" s="95">
        <v>45340</v>
      </c>
      <c r="I65" s="84" t="s">
        <v>519</v>
      </c>
      <c r="J65" s="41" t="s">
        <v>520</v>
      </c>
      <c r="K65" s="96" t="s">
        <v>121</v>
      </c>
      <c r="L65" s="97">
        <v>28760</v>
      </c>
      <c r="M65" s="98">
        <f t="shared" si="9"/>
        <v>45</v>
      </c>
      <c r="N65" s="423" t="s">
        <v>521</v>
      </c>
      <c r="O65" s="99">
        <v>5002</v>
      </c>
      <c r="P65" s="99" t="s">
        <v>522</v>
      </c>
      <c r="Q65" s="99" t="s">
        <v>135</v>
      </c>
      <c r="R65" s="100" t="s">
        <v>147</v>
      </c>
      <c r="S65" s="100" t="s">
        <v>523</v>
      </c>
      <c r="T65" s="460" t="s">
        <v>524</v>
      </c>
      <c r="U65" s="99"/>
      <c r="V65" s="99"/>
      <c r="W65" s="99"/>
      <c r="X65" s="99"/>
      <c r="Y65" s="99"/>
      <c r="Z65" s="41" t="s">
        <v>525</v>
      </c>
      <c r="AA65" s="91">
        <f>VLOOKUP(E65,Compte!A$1:K$398,9,FALSE)</f>
        <v>295</v>
      </c>
      <c r="AB65" s="102">
        <f t="shared" si="3"/>
        <v>205</v>
      </c>
      <c r="AC65" s="103">
        <f t="shared" si="4"/>
        <v>90</v>
      </c>
      <c r="AD65" s="104" t="s">
        <v>160</v>
      </c>
      <c r="AE65" s="104" t="s">
        <v>161</v>
      </c>
      <c r="AF65" s="104" t="s">
        <v>117</v>
      </c>
      <c r="AG65" s="105">
        <v>1</v>
      </c>
      <c r="AH65" s="105" t="s">
        <v>526</v>
      </c>
      <c r="AI65" s="518" t="s">
        <v>212</v>
      </c>
      <c r="AJ65" s="103">
        <f t="shared" si="5"/>
        <v>195</v>
      </c>
      <c r="AK65" s="107">
        <v>140</v>
      </c>
      <c r="AL65" s="107">
        <v>55</v>
      </c>
      <c r="AM65" s="356"/>
      <c r="AN65" s="107">
        <v>10</v>
      </c>
      <c r="AO65" s="107"/>
      <c r="AP65" s="107"/>
      <c r="AQ65" s="108"/>
      <c r="AR65" s="109"/>
      <c r="AS65" s="110" t="str">
        <f>VLOOKUP(E65,Compte!A$1:K$398,10,FALSE)</f>
        <v>Cotisation Yachting Christian Capart effectif, Aodren, Kerian 195+45+45+10</v>
      </c>
    </row>
    <row r="66" spans="1:45" ht="14.25" hidden="1" customHeight="1" x14ac:dyDescent="0.3">
      <c r="A66" s="91" t="str">
        <f t="shared" si="1"/>
        <v>CAPART Kerian</v>
      </c>
      <c r="B66" s="91">
        <f t="shared" si="6"/>
        <v>57</v>
      </c>
      <c r="C66" s="138" t="s">
        <v>518</v>
      </c>
      <c r="D66" s="91">
        <f>VLOOKUP(C66,Compte!F$1:K$398,6,FALSE)</f>
        <v>4133</v>
      </c>
      <c r="E66" s="138" t="s">
        <v>144</v>
      </c>
      <c r="F66" s="93">
        <f>VLOOKUP(E66,Compte!A$1:K$398,2,FALSE)</f>
        <v>0</v>
      </c>
      <c r="G66" s="155">
        <v>2024</v>
      </c>
      <c r="H66" s="139">
        <v>45340</v>
      </c>
      <c r="I66" s="140" t="s">
        <v>519</v>
      </c>
      <c r="J66" s="138" t="s">
        <v>530</v>
      </c>
      <c r="K66" s="141" t="s">
        <v>121</v>
      </c>
      <c r="L66" s="142">
        <v>39383</v>
      </c>
      <c r="M66" s="98">
        <f t="shared" si="9"/>
        <v>16</v>
      </c>
      <c r="N66" s="424" t="s">
        <v>521</v>
      </c>
      <c r="O66" s="143">
        <v>5002</v>
      </c>
      <c r="P66" s="143" t="s">
        <v>522</v>
      </c>
      <c r="Q66" s="99" t="s">
        <v>135</v>
      </c>
      <c r="R66" s="144" t="s">
        <v>147</v>
      </c>
      <c r="S66" s="116" t="s">
        <v>531</v>
      </c>
      <c r="T66" s="467" t="s">
        <v>532</v>
      </c>
      <c r="U66" s="146"/>
      <c r="V66" s="146"/>
      <c r="W66" s="146"/>
      <c r="X66" s="146"/>
      <c r="Y66" s="146"/>
      <c r="Z66" s="41" t="s">
        <v>525</v>
      </c>
      <c r="AA66" s="91">
        <f>VLOOKUP(E66,Compte!A$1:K$398,9,FALSE)</f>
        <v>0</v>
      </c>
      <c r="AB66" s="102">
        <f t="shared" si="3"/>
        <v>45</v>
      </c>
      <c r="AC66" s="103">
        <f t="shared" si="4"/>
        <v>-45</v>
      </c>
      <c r="AD66" s="147" t="s">
        <v>160</v>
      </c>
      <c r="AE66" s="147" t="s">
        <v>164</v>
      </c>
      <c r="AF66" s="147" t="s">
        <v>117</v>
      </c>
      <c r="AG66" s="152"/>
      <c r="AH66" s="152"/>
      <c r="AI66" s="518" t="s">
        <v>212</v>
      </c>
      <c r="AJ66" s="103">
        <f t="shared" si="5"/>
        <v>45</v>
      </c>
      <c r="AK66" s="150"/>
      <c r="AL66" s="150">
        <v>45</v>
      </c>
      <c r="AM66" s="357"/>
      <c r="AN66" s="150"/>
      <c r="AO66" s="150"/>
      <c r="AP66" s="150"/>
      <c r="AQ66" s="108"/>
      <c r="AR66" s="109"/>
      <c r="AS66" s="110" t="str">
        <f>VLOOKUP(E66,Compte!A$1:K$398,10,FALSE)</f>
        <v>---</v>
      </c>
    </row>
    <row r="67" spans="1:45" ht="14.25" hidden="1" customHeight="1" x14ac:dyDescent="0.3">
      <c r="A67" s="91" t="str">
        <f t="shared" si="1"/>
        <v>CAVRENNE Charlotte</v>
      </c>
      <c r="B67" s="91">
        <f t="shared" si="6"/>
        <v>58</v>
      </c>
      <c r="C67" s="138" t="s">
        <v>533</v>
      </c>
      <c r="D67" s="91">
        <f>VLOOKUP(C67,Compte!F$1:K$398,6,FALSE)</f>
        <v>209</v>
      </c>
      <c r="E67" s="138">
        <v>209</v>
      </c>
      <c r="F67" s="93">
        <f>VLOOKUP(E67,Compte!A$1:K$398,2,FALSE)</f>
        <v>45376</v>
      </c>
      <c r="G67" s="173">
        <v>2024</v>
      </c>
      <c r="H67" s="139">
        <v>45381</v>
      </c>
      <c r="I67" s="140" t="s">
        <v>534</v>
      </c>
      <c r="J67" s="138" t="s">
        <v>535</v>
      </c>
      <c r="K67" s="141" t="s">
        <v>108</v>
      </c>
      <c r="L67" s="200">
        <v>39583</v>
      </c>
      <c r="M67" s="98">
        <f t="shared" si="9"/>
        <v>15</v>
      </c>
      <c r="N67" s="143" t="s">
        <v>536</v>
      </c>
      <c r="O67" s="143">
        <v>5100</v>
      </c>
      <c r="P67" s="143" t="s">
        <v>176</v>
      </c>
      <c r="Q67" s="99" t="s">
        <v>135</v>
      </c>
      <c r="R67" s="144" t="s">
        <v>147</v>
      </c>
      <c r="S67" s="180" t="s">
        <v>537</v>
      </c>
      <c r="T67" s="145" t="s">
        <v>538</v>
      </c>
      <c r="U67" s="146"/>
      <c r="V67" s="146"/>
      <c r="W67" s="146"/>
      <c r="X67" s="146"/>
      <c r="Y67" s="146"/>
      <c r="Z67" s="41" t="s">
        <v>539</v>
      </c>
      <c r="AA67" s="91">
        <f>VLOOKUP(E67,Compte!A$1:K$398,9,FALSE)</f>
        <v>55</v>
      </c>
      <c r="AB67" s="123">
        <f t="shared" si="3"/>
        <v>55</v>
      </c>
      <c r="AC67" s="91">
        <f t="shared" si="4"/>
        <v>0</v>
      </c>
      <c r="AD67" s="147" t="s">
        <v>115</v>
      </c>
      <c r="AE67" s="147" t="s">
        <v>128</v>
      </c>
      <c r="AF67" s="147" t="s">
        <v>129</v>
      </c>
      <c r="AG67" s="152"/>
      <c r="AH67" s="152"/>
      <c r="AI67" s="395"/>
      <c r="AJ67" s="103">
        <f t="shared" si="5"/>
        <v>55</v>
      </c>
      <c r="AK67" s="138">
        <v>55</v>
      </c>
      <c r="AL67" s="138"/>
      <c r="AM67" s="358"/>
      <c r="AN67" s="138"/>
      <c r="AO67" s="138"/>
      <c r="AP67" s="138"/>
      <c r="AQ67" s="92"/>
      <c r="AR67" s="124"/>
      <c r="AS67" s="110" t="str">
        <f>VLOOKUP(E67,Compte!A$1:K$398,10,FALSE)</f>
        <v>Cavrenne Charlotte Cotisation Tennis Wepion 2024</v>
      </c>
    </row>
    <row r="68" spans="1:45" ht="14.25" customHeight="1" x14ac:dyDescent="0.3">
      <c r="A68" s="91" t="str">
        <f t="shared" si="1"/>
        <v>CEUPPENS Caroline</v>
      </c>
      <c r="B68" s="91">
        <f t="shared" si="6"/>
        <v>59</v>
      </c>
      <c r="C68" s="92" t="s">
        <v>540</v>
      </c>
      <c r="D68" s="91">
        <f>VLOOKUP(C68,Compte!F$1:K$398,6,FALSE)</f>
        <v>82</v>
      </c>
      <c r="E68" s="92">
        <v>82</v>
      </c>
      <c r="F68" s="93">
        <f>VLOOKUP(E68,Compte!A$1:K$398,2,FALSE)</f>
        <v>45327</v>
      </c>
      <c r="G68" s="94">
        <v>2024</v>
      </c>
      <c r="H68" s="111">
        <v>45340</v>
      </c>
      <c r="I68" s="112" t="s">
        <v>541</v>
      </c>
      <c r="J68" s="92" t="s">
        <v>246</v>
      </c>
      <c r="K68" s="113" t="s">
        <v>108</v>
      </c>
      <c r="L68" s="114">
        <v>28003</v>
      </c>
      <c r="M68" s="98">
        <f t="shared" si="9"/>
        <v>47</v>
      </c>
      <c r="N68" s="131" t="s">
        <v>542</v>
      </c>
      <c r="O68" s="115">
        <v>1490</v>
      </c>
      <c r="P68" s="113" t="s">
        <v>543</v>
      </c>
      <c r="Q68" s="99" t="s">
        <v>135</v>
      </c>
      <c r="R68" s="116" t="s">
        <v>147</v>
      </c>
      <c r="S68" s="180" t="s">
        <v>544</v>
      </c>
      <c r="T68" s="113" t="s">
        <v>545</v>
      </c>
      <c r="U68" s="99"/>
      <c r="V68" s="99"/>
      <c r="W68" s="99"/>
      <c r="X68" s="99"/>
      <c r="Y68" s="99"/>
      <c r="Z68" s="41" t="s">
        <v>546</v>
      </c>
      <c r="AA68" s="91">
        <f>VLOOKUP(E68,Compte!A$1:K$398,9,FALSE)</f>
        <v>260</v>
      </c>
      <c r="AB68" s="102">
        <f t="shared" si="3"/>
        <v>260</v>
      </c>
      <c r="AC68" s="103">
        <f t="shared" si="4"/>
        <v>0</v>
      </c>
      <c r="AD68" s="118" t="s">
        <v>144</v>
      </c>
      <c r="AE68" s="118" t="s">
        <v>151</v>
      </c>
      <c r="AF68" s="118" t="s">
        <v>188</v>
      </c>
      <c r="AG68" s="119"/>
      <c r="AH68" s="119"/>
      <c r="AI68" s="521" t="s">
        <v>547</v>
      </c>
      <c r="AJ68" s="103">
        <f t="shared" si="5"/>
        <v>230</v>
      </c>
      <c r="AK68" s="108">
        <v>110</v>
      </c>
      <c r="AL68" s="108">
        <v>120</v>
      </c>
      <c r="AM68" s="108"/>
      <c r="AN68" s="92"/>
      <c r="AO68" s="92"/>
      <c r="AP68" s="92"/>
      <c r="AQ68" s="92">
        <v>30</v>
      </c>
      <c r="AR68" s="124"/>
      <c r="AS68" s="110" t="str">
        <f>VLOOKUP(E68,Compte!A$1:K$398,10,FALSE)</f>
        <v>cotisation aviron 2024 individuelle adulte + salle de sports</v>
      </c>
    </row>
    <row r="69" spans="1:45" ht="14.25" hidden="1" customHeight="1" x14ac:dyDescent="0.3">
      <c r="A69" s="91" t="str">
        <f t="shared" ref="A69:A132" si="10">CONCATENATE(I69," ",J69)</f>
        <v>CHARLIER Clemence</v>
      </c>
      <c r="B69" s="91">
        <f t="shared" si="6"/>
        <v>60</v>
      </c>
      <c r="C69" s="41" t="s">
        <v>554</v>
      </c>
      <c r="D69" s="91">
        <f>VLOOKUP(C69,Compte!F$1:K$398,6,FALSE)</f>
        <v>196</v>
      </c>
      <c r="E69" s="41" t="s">
        <v>144</v>
      </c>
      <c r="F69" s="93">
        <f>VLOOKUP(E69,Compte!A$1:K$398,2,FALSE)</f>
        <v>0</v>
      </c>
      <c r="G69" s="94">
        <v>2024</v>
      </c>
      <c r="H69" s="95">
        <v>45427</v>
      </c>
      <c r="I69" s="84" t="s">
        <v>549</v>
      </c>
      <c r="J69" s="41" t="s">
        <v>177</v>
      </c>
      <c r="K69" s="96" t="s">
        <v>108</v>
      </c>
      <c r="L69" s="97">
        <v>38836</v>
      </c>
      <c r="M69" s="98">
        <f t="shared" si="9"/>
        <v>17</v>
      </c>
      <c r="N69" s="99" t="s">
        <v>555</v>
      </c>
      <c r="O69" s="99">
        <v>5100</v>
      </c>
      <c r="P69" s="99" t="s">
        <v>123</v>
      </c>
      <c r="Q69" s="99" t="s">
        <v>135</v>
      </c>
      <c r="R69" s="100" t="s">
        <v>147</v>
      </c>
      <c r="S69" s="116" t="s">
        <v>556</v>
      </c>
      <c r="T69" s="460" t="s">
        <v>557</v>
      </c>
      <c r="U69" s="99"/>
      <c r="V69" s="99"/>
      <c r="W69" s="99"/>
      <c r="X69" s="99"/>
      <c r="Y69" s="99"/>
      <c r="Z69" s="41" t="s">
        <v>558</v>
      </c>
      <c r="AA69" s="91">
        <f>VLOOKUP(E69,Compte!A$1:K$398,9,FALSE)</f>
        <v>0</v>
      </c>
      <c r="AB69" s="123">
        <f t="shared" ref="AB69:AB132" si="11">SUM(AK69:AR69)</f>
        <v>80</v>
      </c>
      <c r="AC69" s="91">
        <f t="shared" ref="AC69:AC132" si="12">AA69-AB69</f>
        <v>-80</v>
      </c>
      <c r="AD69" s="104" t="s">
        <v>115</v>
      </c>
      <c r="AE69" s="104" t="s">
        <v>128</v>
      </c>
      <c r="AF69" s="104" t="s">
        <v>117</v>
      </c>
      <c r="AG69" s="105"/>
      <c r="AH69" s="105"/>
      <c r="AI69" s="511"/>
      <c r="AJ69" s="103">
        <f t="shared" ref="AJ69:AJ132" si="13">AK69+AL69</f>
        <v>50</v>
      </c>
      <c r="AK69" s="41"/>
      <c r="AL69" s="41">
        <v>50</v>
      </c>
      <c r="AM69" s="359"/>
      <c r="AN69" s="41"/>
      <c r="AO69" s="41"/>
      <c r="AP69" s="41"/>
      <c r="AQ69" s="92">
        <v>30</v>
      </c>
      <c r="AR69" s="124"/>
      <c r="AS69" s="110" t="str">
        <f>VLOOKUP(E69,Compte!A$1:K$398,10,FALSE)</f>
        <v>---</v>
      </c>
    </row>
    <row r="70" spans="1:45" ht="14.25" hidden="1" customHeight="1" x14ac:dyDescent="0.3">
      <c r="A70" s="91" t="str">
        <f t="shared" si="10"/>
        <v>CHARLIER Louis</v>
      </c>
      <c r="B70" s="91">
        <f t="shared" si="6"/>
        <v>61</v>
      </c>
      <c r="C70" s="92" t="s">
        <v>548</v>
      </c>
      <c r="D70" s="91">
        <f>VLOOKUP(C70,Compte!F$1:K$398,6,FALSE)</f>
        <v>118</v>
      </c>
      <c r="E70" s="92">
        <v>118</v>
      </c>
      <c r="F70" s="93">
        <f>VLOOKUP(E70,Compte!A$1:K$398,2,FALSE)</f>
        <v>45342</v>
      </c>
      <c r="G70" s="173">
        <v>2024</v>
      </c>
      <c r="H70" s="111">
        <v>45357</v>
      </c>
      <c r="I70" s="112" t="s">
        <v>549</v>
      </c>
      <c r="J70" s="112" t="s">
        <v>231</v>
      </c>
      <c r="K70" s="113" t="s">
        <v>121</v>
      </c>
      <c r="L70" s="198"/>
      <c r="M70" s="98">
        <f t="shared" si="9"/>
        <v>123</v>
      </c>
      <c r="N70" s="115" t="s">
        <v>550</v>
      </c>
      <c r="O70" s="115">
        <v>5100</v>
      </c>
      <c r="P70" s="115" t="s">
        <v>123</v>
      </c>
      <c r="Q70" s="137"/>
      <c r="R70" s="116" t="s">
        <v>147</v>
      </c>
      <c r="S70" s="116" t="s">
        <v>551</v>
      </c>
      <c r="T70" s="115" t="s">
        <v>552</v>
      </c>
      <c r="U70" s="99"/>
      <c r="V70" s="99"/>
      <c r="W70" s="99"/>
      <c r="X70" s="99"/>
      <c r="Y70" s="99"/>
      <c r="Z70" s="41" t="s">
        <v>553</v>
      </c>
      <c r="AA70" s="91">
        <f>VLOOKUP(E70,Compte!A$1:K$398,9,FALSE)</f>
        <v>175</v>
      </c>
      <c r="AB70" s="102">
        <f t="shared" si="11"/>
        <v>175</v>
      </c>
      <c r="AC70" s="103">
        <f t="shared" si="12"/>
        <v>0</v>
      </c>
      <c r="AD70" s="118" t="s">
        <v>115</v>
      </c>
      <c r="AE70" s="118" t="s">
        <v>116</v>
      </c>
      <c r="AF70" s="118" t="s">
        <v>188</v>
      </c>
      <c r="AG70" s="119"/>
      <c r="AH70" s="119"/>
      <c r="AI70" s="106"/>
      <c r="AJ70" s="103">
        <f t="shared" si="13"/>
        <v>175</v>
      </c>
      <c r="AK70" s="108">
        <v>110</v>
      </c>
      <c r="AL70" s="108">
        <v>65</v>
      </c>
      <c r="AM70" s="108"/>
      <c r="AN70" s="108"/>
      <c r="AO70" s="108"/>
      <c r="AP70" s="108"/>
      <c r="AQ70" s="108"/>
      <c r="AR70" s="109"/>
      <c r="AS70" s="110" t="str">
        <f>VLOOKUP(E70,Compte!A$1:K$398,10,FALSE)</f>
        <v>COTISATION TENNIS LOUIS CHARLIER</v>
      </c>
    </row>
    <row r="71" spans="1:45" ht="14.25" hidden="1" customHeight="1" x14ac:dyDescent="0.3">
      <c r="A71" s="91" t="str">
        <f t="shared" si="10"/>
        <v>CHARLIER Natalia</v>
      </c>
      <c r="B71" s="91">
        <f t="shared" ref="B71:B134" si="14">IF(OR(A71=A70,NOT(G71=2024)),B70,B70+1)</f>
        <v>62</v>
      </c>
      <c r="C71" s="92" t="s">
        <v>562</v>
      </c>
      <c r="D71" s="91">
        <f>VLOOKUP(C71,Compte!F$1:K$398,6,FALSE)</f>
        <v>4038</v>
      </c>
      <c r="E71" s="92">
        <v>4038</v>
      </c>
      <c r="F71" s="93">
        <f>VLOOKUP(E71,Compte!A$1:K$398,2,FALSE)</f>
        <v>45461</v>
      </c>
      <c r="G71" s="173">
        <v>2024</v>
      </c>
      <c r="H71" s="111">
        <v>45467</v>
      </c>
      <c r="I71" s="112" t="s">
        <v>549</v>
      </c>
      <c r="J71" s="92" t="s">
        <v>563</v>
      </c>
      <c r="K71" s="113" t="s">
        <v>108</v>
      </c>
      <c r="L71" s="197">
        <v>39155</v>
      </c>
      <c r="M71" s="98">
        <f t="shared" si="9"/>
        <v>16</v>
      </c>
      <c r="N71" s="115" t="s">
        <v>564</v>
      </c>
      <c r="O71" s="115">
        <v>5100</v>
      </c>
      <c r="P71" s="113" t="s">
        <v>176</v>
      </c>
      <c r="Q71" s="115" t="s">
        <v>135</v>
      </c>
      <c r="R71" s="116" t="s">
        <v>147</v>
      </c>
      <c r="S71" s="201" t="s">
        <v>565</v>
      </c>
      <c r="T71" s="464" t="s">
        <v>566</v>
      </c>
      <c r="U71" s="99" t="s">
        <v>567</v>
      </c>
      <c r="V71" s="99" t="s">
        <v>568</v>
      </c>
      <c r="W71" s="99" t="s">
        <v>140</v>
      </c>
      <c r="X71" s="99"/>
      <c r="Y71" s="99"/>
      <c r="Z71" s="41" t="s">
        <v>569</v>
      </c>
      <c r="AA71" s="91">
        <f>VLOOKUP(E71,Compte!A$1:K$398,9,FALSE)</f>
        <v>95</v>
      </c>
      <c r="AB71" s="102">
        <f t="shared" si="11"/>
        <v>95</v>
      </c>
      <c r="AC71" s="103">
        <f t="shared" si="12"/>
        <v>0</v>
      </c>
      <c r="AD71" s="118" t="s">
        <v>115</v>
      </c>
      <c r="AE71" s="118" t="s">
        <v>128</v>
      </c>
      <c r="AF71" s="118" t="s">
        <v>142</v>
      </c>
      <c r="AG71" s="119"/>
      <c r="AH71" s="119"/>
      <c r="AI71" s="106"/>
      <c r="AJ71" s="103">
        <f t="shared" si="13"/>
        <v>95</v>
      </c>
      <c r="AK71" s="108">
        <v>50</v>
      </c>
      <c r="AL71" s="108">
        <v>45</v>
      </c>
      <c r="AM71" s="108"/>
      <c r="AN71" s="108"/>
      <c r="AO71" s="108"/>
      <c r="AP71" s="108"/>
      <c r="AQ71" s="108"/>
      <c r="AR71" s="109"/>
      <c r="AS71" s="110" t="str">
        <f>VLOOKUP(E71,Compte!A$1:K$398,10,FALSE)</f>
        <v>cotisation tennis Natalia Charlier</v>
      </c>
    </row>
    <row r="72" spans="1:45" ht="14.25" hidden="1" customHeight="1" x14ac:dyDescent="0.3">
      <c r="A72" s="91" t="str">
        <f t="shared" si="10"/>
        <v>CHARLIER Pierre-Hugues</v>
      </c>
      <c r="B72" s="91">
        <f t="shared" si="14"/>
        <v>63</v>
      </c>
      <c r="C72" s="92" t="s">
        <v>554</v>
      </c>
      <c r="D72" s="91">
        <f>VLOOKUP(C72,Compte!F$1:K$398,6,FALSE)</f>
        <v>196</v>
      </c>
      <c r="E72" s="92">
        <v>196</v>
      </c>
      <c r="F72" s="93">
        <f>VLOOKUP(E72,Compte!A$1:K$398,2,FALSE)</f>
        <v>45372</v>
      </c>
      <c r="G72" s="173">
        <v>2024</v>
      </c>
      <c r="H72" s="111">
        <v>45427</v>
      </c>
      <c r="I72" s="112" t="s">
        <v>549</v>
      </c>
      <c r="J72" s="92" t="s">
        <v>559</v>
      </c>
      <c r="K72" s="113" t="s">
        <v>121</v>
      </c>
      <c r="L72" s="114">
        <v>28561</v>
      </c>
      <c r="M72" s="98">
        <f t="shared" si="9"/>
        <v>45</v>
      </c>
      <c r="N72" s="115" t="s">
        <v>555</v>
      </c>
      <c r="O72" s="115">
        <v>5100</v>
      </c>
      <c r="P72" s="115" t="s">
        <v>123</v>
      </c>
      <c r="Q72" s="115" t="s">
        <v>135</v>
      </c>
      <c r="R72" s="116" t="s">
        <v>147</v>
      </c>
      <c r="S72" s="116" t="s">
        <v>560</v>
      </c>
      <c r="T72" s="466" t="s">
        <v>561</v>
      </c>
      <c r="U72" s="99"/>
      <c r="V72" s="99"/>
      <c r="W72" s="99"/>
      <c r="X72" s="99"/>
      <c r="Y72" s="99"/>
      <c r="Z72" s="41" t="s">
        <v>558</v>
      </c>
      <c r="AA72" s="91">
        <f>VLOOKUP(E72,Compte!A$1:K$398,9,FALSE)</f>
        <v>410</v>
      </c>
      <c r="AB72" s="123">
        <f t="shared" si="11"/>
        <v>235</v>
      </c>
      <c r="AC72" s="91">
        <f t="shared" si="12"/>
        <v>175</v>
      </c>
      <c r="AD72" s="118" t="s">
        <v>115</v>
      </c>
      <c r="AE72" s="118" t="s">
        <v>116</v>
      </c>
      <c r="AF72" s="118" t="s">
        <v>117</v>
      </c>
      <c r="AG72" s="119"/>
      <c r="AH72" s="119"/>
      <c r="AI72" s="106"/>
      <c r="AJ72" s="103">
        <f t="shared" si="13"/>
        <v>205</v>
      </c>
      <c r="AK72" s="92">
        <v>140</v>
      </c>
      <c r="AL72" s="92">
        <v>65</v>
      </c>
      <c r="AM72" s="92"/>
      <c r="AN72" s="92"/>
      <c r="AO72" s="92"/>
      <c r="AP72" s="92"/>
      <c r="AQ72" s="92">
        <v>30</v>
      </c>
      <c r="AR72" s="124"/>
      <c r="AS72" s="110" t="str">
        <f>VLOOKUP(E72,Compte!A$1:K$398,10,FALSE)</f>
        <v>Sponsoring</v>
      </c>
    </row>
    <row r="73" spans="1:45" ht="14.25" hidden="1" customHeight="1" x14ac:dyDescent="0.3">
      <c r="A73" s="91" t="str">
        <f t="shared" si="10"/>
        <v>CHARPENTIER MOUGET Milo</v>
      </c>
      <c r="B73" s="91">
        <f t="shared" si="14"/>
        <v>64</v>
      </c>
      <c r="C73" s="154" t="s">
        <v>308</v>
      </c>
      <c r="D73" s="91">
        <f>VLOOKUP(C73,Compte!F$1:K$398,6,FALSE)</f>
        <v>4128</v>
      </c>
      <c r="E73" s="138">
        <v>4112</v>
      </c>
      <c r="F73" s="93">
        <f>VLOOKUP(E73,Compte!A$1:K$398,2,FALSE)</f>
        <v>45544</v>
      </c>
      <c r="G73" s="155">
        <v>2024</v>
      </c>
      <c r="H73" s="95">
        <v>45552</v>
      </c>
      <c r="I73" s="140" t="s">
        <v>570</v>
      </c>
      <c r="J73" s="138" t="s">
        <v>571</v>
      </c>
      <c r="K73" s="141" t="s">
        <v>121</v>
      </c>
      <c r="L73" s="200">
        <v>42305</v>
      </c>
      <c r="M73" s="98">
        <f t="shared" si="9"/>
        <v>8</v>
      </c>
      <c r="N73" s="424" t="s">
        <v>572</v>
      </c>
      <c r="O73" s="143">
        <v>5100</v>
      </c>
      <c r="P73" s="143" t="s">
        <v>156</v>
      </c>
      <c r="Q73" s="99" t="s">
        <v>135</v>
      </c>
      <c r="R73" s="144" t="s">
        <v>147</v>
      </c>
      <c r="S73" s="170" t="s">
        <v>573</v>
      </c>
      <c r="T73" s="202" t="s">
        <v>574</v>
      </c>
      <c r="U73" s="146" t="s">
        <v>575</v>
      </c>
      <c r="V73" s="146" t="s">
        <v>535</v>
      </c>
      <c r="W73" s="146"/>
      <c r="X73" s="146"/>
      <c r="Y73" s="146"/>
      <c r="Z73" s="41" t="s">
        <v>576</v>
      </c>
      <c r="AA73" s="91">
        <f>VLOOKUP(E73,Compte!A$1:K$398,9,FALSE)</f>
        <v>30</v>
      </c>
      <c r="AB73" s="123">
        <f t="shared" si="11"/>
        <v>30</v>
      </c>
      <c r="AC73" s="91">
        <f t="shared" si="12"/>
        <v>0</v>
      </c>
      <c r="AD73" s="147" t="s">
        <v>160</v>
      </c>
      <c r="AE73" s="147" t="s">
        <v>164</v>
      </c>
      <c r="AF73" s="147" t="s">
        <v>162</v>
      </c>
      <c r="AG73" s="152"/>
      <c r="AH73" s="152"/>
      <c r="AI73" s="518" t="s">
        <v>318</v>
      </c>
      <c r="AJ73" s="103">
        <f t="shared" si="13"/>
        <v>30</v>
      </c>
      <c r="AK73" s="138">
        <v>5</v>
      </c>
      <c r="AL73" s="138">
        <v>25</v>
      </c>
      <c r="AM73" s="358"/>
      <c r="AN73" s="138"/>
      <c r="AO73" s="138"/>
      <c r="AP73" s="138"/>
      <c r="AQ73" s="92"/>
      <c r="AR73" s="124"/>
      <c r="AS73" s="110" t="str">
        <f>VLOOKUP(E73,Compte!A$1:K$398,10,FALSE)</f>
        <v>240-101-0026 cotisation YJ-MTP Milo Charpentier-Mouget</v>
      </c>
    </row>
    <row r="74" spans="1:45" ht="14.25" hidden="1" customHeight="1" x14ac:dyDescent="0.3">
      <c r="A74" s="91" t="str">
        <f t="shared" si="10"/>
        <v>CIPOLAT Lino</v>
      </c>
      <c r="B74" s="91">
        <f t="shared" si="14"/>
        <v>65</v>
      </c>
      <c r="C74" s="92" t="s">
        <v>578</v>
      </c>
      <c r="D74" s="91">
        <f>VLOOKUP(C74,Compte!F$1:K$398,6,FALSE)</f>
        <v>4036</v>
      </c>
      <c r="E74" s="92">
        <v>4036</v>
      </c>
      <c r="F74" s="93">
        <f>VLOOKUP(E74,Compte!A$1:K$398,2,FALSE)</f>
        <v>45455</v>
      </c>
      <c r="G74" s="94">
        <v>2024</v>
      </c>
      <c r="H74" s="111">
        <v>45467</v>
      </c>
      <c r="I74" s="112" t="s">
        <v>579</v>
      </c>
      <c r="J74" s="92" t="s">
        <v>580</v>
      </c>
      <c r="K74" s="113" t="s">
        <v>121</v>
      </c>
      <c r="L74" s="114">
        <v>39227</v>
      </c>
      <c r="M74" s="98">
        <f t="shared" ref="M74:M105" si="15">DATEDIF(L74,$L$3,"y")</f>
        <v>16</v>
      </c>
      <c r="N74" s="115" t="s">
        <v>581</v>
      </c>
      <c r="O74" s="115">
        <v>5100</v>
      </c>
      <c r="P74" s="115" t="s">
        <v>481</v>
      </c>
      <c r="Q74" s="115" t="s">
        <v>135</v>
      </c>
      <c r="R74" s="116" t="s">
        <v>147</v>
      </c>
      <c r="S74" s="121" t="s">
        <v>582</v>
      </c>
      <c r="T74" s="157" t="s">
        <v>583</v>
      </c>
      <c r="U74" s="99" t="s">
        <v>584</v>
      </c>
      <c r="V74" s="99" t="s">
        <v>585</v>
      </c>
      <c r="W74" s="99" t="s">
        <v>140</v>
      </c>
      <c r="X74" s="99"/>
      <c r="Y74" s="99"/>
      <c r="Z74" s="41" t="s">
        <v>586</v>
      </c>
      <c r="AA74" s="91">
        <f>VLOOKUP(E74,Compte!A$1:K$398,9,FALSE)</f>
        <v>95</v>
      </c>
      <c r="AB74" s="123">
        <f t="shared" si="11"/>
        <v>95</v>
      </c>
      <c r="AC74" s="91">
        <f t="shared" si="12"/>
        <v>0</v>
      </c>
      <c r="AD74" s="118" t="s">
        <v>115</v>
      </c>
      <c r="AE74" s="118" t="s">
        <v>128</v>
      </c>
      <c r="AF74" s="118" t="s">
        <v>142</v>
      </c>
      <c r="AG74" s="119"/>
      <c r="AH74" s="119"/>
      <c r="AI74" s="106"/>
      <c r="AJ74" s="103">
        <f t="shared" si="13"/>
        <v>95</v>
      </c>
      <c r="AK74" s="92">
        <v>50</v>
      </c>
      <c r="AL74" s="92">
        <v>45</v>
      </c>
      <c r="AM74" s="92"/>
      <c r="AN74" s="92"/>
      <c r="AO74" s="92"/>
      <c r="AP74" s="92"/>
      <c r="AQ74" s="92"/>
      <c r="AR74" s="124"/>
      <c r="AS74" s="110" t="str">
        <f>VLOOKUP(E74,Compte!A$1:K$398,10,FALSE)</f>
        <v>Cotisation tennis jeune lino cipolat</v>
      </c>
    </row>
    <row r="75" spans="1:45" ht="14.25" hidden="1" customHeight="1" x14ac:dyDescent="0.3">
      <c r="A75" s="91" t="str">
        <f t="shared" si="10"/>
        <v>CLARINVAL Catherine</v>
      </c>
      <c r="B75" s="91">
        <f t="shared" si="14"/>
        <v>66</v>
      </c>
      <c r="C75" s="154" t="s">
        <v>589</v>
      </c>
      <c r="D75" s="91">
        <f>VLOOKUP(C75,Compte!F$1:K$398,6,FALSE)</f>
        <v>120</v>
      </c>
      <c r="E75" s="92">
        <v>120</v>
      </c>
      <c r="F75" s="93">
        <f>VLOOKUP(E75,Compte!A$1:K$398,2,FALSE)</f>
        <v>45343</v>
      </c>
      <c r="G75" s="173">
        <v>2024</v>
      </c>
      <c r="H75" s="111">
        <v>45357</v>
      </c>
      <c r="I75" s="112" t="s">
        <v>590</v>
      </c>
      <c r="J75" s="92" t="s">
        <v>107</v>
      </c>
      <c r="K75" s="113" t="s">
        <v>108</v>
      </c>
      <c r="L75" s="114">
        <v>22353</v>
      </c>
      <c r="M75" s="98">
        <f t="shared" si="15"/>
        <v>62</v>
      </c>
      <c r="N75" s="15" t="s">
        <v>591</v>
      </c>
      <c r="O75" s="15">
        <v>5100</v>
      </c>
      <c r="P75" s="115" t="s">
        <v>169</v>
      </c>
      <c r="Q75" s="99" t="s">
        <v>135</v>
      </c>
      <c r="R75" s="116" t="s">
        <v>147</v>
      </c>
      <c r="S75" s="425" t="s">
        <v>592</v>
      </c>
      <c r="T75" s="115" t="s">
        <v>593</v>
      </c>
      <c r="U75" s="99"/>
      <c r="V75" s="99"/>
      <c r="W75" s="99"/>
      <c r="X75" s="99"/>
      <c r="Y75" s="99"/>
      <c r="Z75" s="41" t="s">
        <v>594</v>
      </c>
      <c r="AA75" s="91">
        <f>VLOOKUP(E75,Compte!A$1:K$398,9,FALSE)</f>
        <v>175</v>
      </c>
      <c r="AB75" s="102">
        <f t="shared" si="11"/>
        <v>175</v>
      </c>
      <c r="AC75" s="103">
        <f t="shared" si="12"/>
        <v>0</v>
      </c>
      <c r="AD75" s="118" t="s">
        <v>115</v>
      </c>
      <c r="AE75" s="118" t="s">
        <v>116</v>
      </c>
      <c r="AF75" s="118" t="s">
        <v>188</v>
      </c>
      <c r="AG75" s="119"/>
      <c r="AH75" s="119"/>
      <c r="AI75" s="130"/>
      <c r="AJ75" s="103">
        <f t="shared" si="13"/>
        <v>175</v>
      </c>
      <c r="AK75" s="108">
        <v>110</v>
      </c>
      <c r="AL75" s="108">
        <v>65</v>
      </c>
      <c r="AM75" s="108"/>
      <c r="AN75" s="92"/>
      <c r="AO75" s="92"/>
      <c r="AP75" s="92"/>
      <c r="AQ75" s="92"/>
      <c r="AR75" s="124"/>
      <c r="AS75" s="110" t="str">
        <f>VLOOKUP(E75,Compte!A$1:K$398,10,FALSE)</f>
        <v>Cotisation individuelle adulte tennis Clarinval Catherine 6032327</v>
      </c>
    </row>
    <row r="76" spans="1:45" ht="14.25" hidden="1" customHeight="1" x14ac:dyDescent="0.3">
      <c r="A76" s="91" t="str">
        <f t="shared" si="10"/>
        <v>COLIN Daniel</v>
      </c>
      <c r="B76" s="91">
        <f t="shared" si="14"/>
        <v>67</v>
      </c>
      <c r="C76" s="41" t="s">
        <v>595</v>
      </c>
      <c r="D76" s="91">
        <f>VLOOKUP(C76,Compte!F$1:K$398,6,FALSE)</f>
        <v>1010</v>
      </c>
      <c r="E76" s="41">
        <v>1010</v>
      </c>
      <c r="F76" s="93">
        <f>VLOOKUP(E76,Compte!A$1:K$398,2,FALSE)</f>
        <v>45359</v>
      </c>
      <c r="G76" s="173">
        <v>2024</v>
      </c>
      <c r="H76" s="95">
        <v>45374</v>
      </c>
      <c r="I76" s="84" t="s">
        <v>596</v>
      </c>
      <c r="J76" s="41" t="s">
        <v>597</v>
      </c>
      <c r="K76" s="96" t="s">
        <v>121</v>
      </c>
      <c r="L76" s="418"/>
      <c r="M76" s="98">
        <f t="shared" si="15"/>
        <v>123</v>
      </c>
      <c r="N76" s="99" t="s">
        <v>598</v>
      </c>
      <c r="O76" s="99">
        <v>5001</v>
      </c>
      <c r="P76" s="99" t="s">
        <v>599</v>
      </c>
      <c r="Q76" s="423" t="s">
        <v>135</v>
      </c>
      <c r="R76" s="100" t="s">
        <v>147</v>
      </c>
      <c r="S76" s="100" t="s">
        <v>600</v>
      </c>
      <c r="T76" s="99" t="s">
        <v>601</v>
      </c>
      <c r="U76" s="99"/>
      <c r="V76" s="99"/>
      <c r="W76" s="99"/>
      <c r="X76" s="99"/>
      <c r="Y76" s="99"/>
      <c r="Z76" s="41" t="s">
        <v>602</v>
      </c>
      <c r="AA76" s="91">
        <f>VLOOKUP(E76,Compte!A$1:K$398,9,FALSE)</f>
        <v>175</v>
      </c>
      <c r="AB76" s="102">
        <f t="shared" si="11"/>
        <v>175</v>
      </c>
      <c r="AC76" s="103">
        <f t="shared" si="12"/>
        <v>0</v>
      </c>
      <c r="AD76" s="104" t="s">
        <v>115</v>
      </c>
      <c r="AE76" s="104" t="s">
        <v>116</v>
      </c>
      <c r="AF76" s="104" t="s">
        <v>188</v>
      </c>
      <c r="AG76" s="105"/>
      <c r="AH76" s="105"/>
      <c r="AI76" s="106"/>
      <c r="AJ76" s="103">
        <f t="shared" si="13"/>
        <v>175</v>
      </c>
      <c r="AK76" s="107">
        <v>110</v>
      </c>
      <c r="AL76" s="107">
        <v>65</v>
      </c>
      <c r="AM76" s="356"/>
      <c r="AN76" s="41"/>
      <c r="AO76" s="41"/>
      <c r="AP76" s="41"/>
      <c r="AQ76" s="92"/>
      <c r="AR76" s="124"/>
      <c r="AS76" s="110" t="str">
        <f>VLOOKUP(E76,Compte!A$1:K$398,10,FALSE)</f>
        <v>Cotisation 2024 //interclub Nat 60</v>
      </c>
    </row>
    <row r="77" spans="1:45" ht="14.25" customHeight="1" x14ac:dyDescent="0.3">
      <c r="A77" s="91" t="str">
        <f t="shared" si="10"/>
        <v>COLIN Sylvie</v>
      </c>
      <c r="B77" s="91">
        <f t="shared" si="14"/>
        <v>68</v>
      </c>
      <c r="C77" s="41" t="s">
        <v>603</v>
      </c>
      <c r="D77" s="91">
        <f>VLOOKUP(C77,Compte!F$1:K$398,6,FALSE)</f>
        <v>44</v>
      </c>
      <c r="E77" s="41">
        <v>44</v>
      </c>
      <c r="F77" s="93">
        <f>VLOOKUP(E77,Compte!A$1:K$398,2,FALSE)</f>
        <v>45313</v>
      </c>
      <c r="G77" s="173">
        <v>2024</v>
      </c>
      <c r="H77" s="95">
        <v>45340</v>
      </c>
      <c r="I77" s="178" t="s">
        <v>596</v>
      </c>
      <c r="J77" s="161" t="s">
        <v>266</v>
      </c>
      <c r="K77" s="165" t="s">
        <v>108</v>
      </c>
      <c r="L77" s="417">
        <v>26439</v>
      </c>
      <c r="M77" s="98">
        <f t="shared" si="15"/>
        <v>51</v>
      </c>
      <c r="N77" s="430" t="s">
        <v>604</v>
      </c>
      <c r="O77" s="99">
        <v>5380</v>
      </c>
      <c r="P77" s="99" t="s">
        <v>605</v>
      </c>
      <c r="Q77" s="423" t="s">
        <v>135</v>
      </c>
      <c r="R77" s="100" t="s">
        <v>147</v>
      </c>
      <c r="S77" s="100" t="s">
        <v>606</v>
      </c>
      <c r="T77" s="194" t="s">
        <v>607</v>
      </c>
      <c r="U77" s="99"/>
      <c r="V77" s="99"/>
      <c r="W77" s="99"/>
      <c r="X77" s="99"/>
      <c r="Y77" s="99"/>
      <c r="Z77" s="41" t="s">
        <v>603</v>
      </c>
      <c r="AA77" s="91">
        <f>VLOOKUP(E77,Compte!A$1:K$398,9,FALSE)</f>
        <v>260</v>
      </c>
      <c r="AB77" s="123">
        <f t="shared" si="11"/>
        <v>260</v>
      </c>
      <c r="AC77" s="91">
        <f t="shared" si="12"/>
        <v>0</v>
      </c>
      <c r="AD77" s="104" t="s">
        <v>144</v>
      </c>
      <c r="AE77" s="104" t="s">
        <v>151</v>
      </c>
      <c r="AF77" s="104" t="s">
        <v>188</v>
      </c>
      <c r="AG77" s="153"/>
      <c r="AH77" s="153"/>
      <c r="AI77" s="522" t="s">
        <v>608</v>
      </c>
      <c r="AJ77" s="103">
        <f t="shared" si="13"/>
        <v>230</v>
      </c>
      <c r="AK77" s="161">
        <v>110</v>
      </c>
      <c r="AL77" s="161">
        <v>120</v>
      </c>
      <c r="AM77" s="161"/>
      <c r="AN77" s="161"/>
      <c r="AO77" s="161"/>
      <c r="AP77" s="161"/>
      <c r="AQ77" s="92">
        <v>30</v>
      </c>
      <c r="AR77" s="124"/>
      <c r="AS77" s="110" t="str">
        <f>VLOOKUP(E77,Compte!A$1:K$398,10,FALSE)</f>
        <v>Aviron 2024 - cotisation + salle de sport - Sylvie Colin</v>
      </c>
    </row>
    <row r="78" spans="1:45" ht="14.25" hidden="1" customHeight="1" x14ac:dyDescent="0.3">
      <c r="A78" s="91" t="str">
        <f t="shared" si="10"/>
        <v>COLLARD Achille</v>
      </c>
      <c r="B78" s="91">
        <f t="shared" si="14"/>
        <v>69</v>
      </c>
      <c r="C78" s="138" t="s">
        <v>609</v>
      </c>
      <c r="D78" s="91">
        <f>VLOOKUP(C78,Compte!F$1:K$398,6,FALSE)</f>
        <v>1025</v>
      </c>
      <c r="E78" s="138" t="s">
        <v>144</v>
      </c>
      <c r="F78" s="93">
        <f>VLOOKUP(E78,Compte!A$1:K$398,2,FALSE)</f>
        <v>0</v>
      </c>
      <c r="G78" s="173">
        <v>2024</v>
      </c>
      <c r="H78" s="95">
        <v>45427</v>
      </c>
      <c r="I78" s="140" t="s">
        <v>610</v>
      </c>
      <c r="J78" s="138" t="s">
        <v>616</v>
      </c>
      <c r="K78" s="141" t="s">
        <v>121</v>
      </c>
      <c r="L78" s="142">
        <v>41057</v>
      </c>
      <c r="M78" s="98">
        <f t="shared" si="15"/>
        <v>11</v>
      </c>
      <c r="N78" s="143" t="s">
        <v>611</v>
      </c>
      <c r="O78" s="143">
        <v>5000</v>
      </c>
      <c r="P78" s="143" t="s">
        <v>186</v>
      </c>
      <c r="Q78" s="424" t="s">
        <v>135</v>
      </c>
      <c r="R78" s="144" t="s">
        <v>147</v>
      </c>
      <c r="S78" s="144" t="s">
        <v>612</v>
      </c>
      <c r="T78" s="467" t="s">
        <v>613</v>
      </c>
      <c r="U78" s="146"/>
      <c r="V78" s="146"/>
      <c r="W78" s="146"/>
      <c r="X78" s="146"/>
      <c r="Y78" s="146"/>
      <c r="Z78" s="41" t="s">
        <v>614</v>
      </c>
      <c r="AA78" s="91">
        <f>VLOOKUP(E78,Compte!A$1:K$398,9,FALSE)</f>
        <v>0</v>
      </c>
      <c r="AB78" s="102">
        <f t="shared" si="11"/>
        <v>50</v>
      </c>
      <c r="AC78" s="103">
        <f t="shared" si="12"/>
        <v>-50</v>
      </c>
      <c r="AD78" s="147" t="s">
        <v>115</v>
      </c>
      <c r="AE78" s="147" t="s">
        <v>128</v>
      </c>
      <c r="AF78" s="147" t="s">
        <v>117</v>
      </c>
      <c r="AG78" s="152"/>
      <c r="AH78" s="152"/>
      <c r="AI78" s="149"/>
      <c r="AJ78" s="103">
        <f t="shared" si="13"/>
        <v>50</v>
      </c>
      <c r="AK78" s="150"/>
      <c r="AL78" s="150">
        <v>50</v>
      </c>
      <c r="AM78" s="357"/>
      <c r="AN78" s="150"/>
      <c r="AO78" s="150"/>
      <c r="AP78" s="150"/>
      <c r="AQ78" s="108"/>
      <c r="AR78" s="109"/>
      <c r="AS78" s="110" t="str">
        <f>VLOOKUP(E78,Compte!A$1:K$398,10,FALSE)</f>
        <v>---</v>
      </c>
    </row>
    <row r="79" spans="1:45" ht="14.25" hidden="1" customHeight="1" x14ac:dyDescent="0.3">
      <c r="A79" s="91" t="str">
        <f t="shared" si="10"/>
        <v>COLLARD François</v>
      </c>
      <c r="B79" s="91">
        <f t="shared" si="14"/>
        <v>70</v>
      </c>
      <c r="C79" s="92" t="s">
        <v>609</v>
      </c>
      <c r="D79" s="91">
        <f>VLOOKUP(C79,Compte!F$1:K$398,6,FALSE)</f>
        <v>1025</v>
      </c>
      <c r="E79" s="92">
        <v>1025</v>
      </c>
      <c r="F79" s="93">
        <f>VLOOKUP(E79,Compte!A$1:K$398,2,FALSE)</f>
        <v>45365</v>
      </c>
      <c r="G79" s="173">
        <v>2024</v>
      </c>
      <c r="H79" s="95">
        <v>45427</v>
      </c>
      <c r="I79" s="112" t="s">
        <v>610</v>
      </c>
      <c r="J79" s="92" t="s">
        <v>284</v>
      </c>
      <c r="K79" s="113" t="s">
        <v>121</v>
      </c>
      <c r="L79" s="114">
        <v>27905</v>
      </c>
      <c r="M79" s="98">
        <f t="shared" si="15"/>
        <v>47</v>
      </c>
      <c r="N79" s="115" t="s">
        <v>611</v>
      </c>
      <c r="O79" s="115">
        <v>5000</v>
      </c>
      <c r="P79" s="115" t="s">
        <v>186</v>
      </c>
      <c r="Q79" s="115" t="s">
        <v>135</v>
      </c>
      <c r="R79" s="116" t="s">
        <v>147</v>
      </c>
      <c r="S79" s="116" t="s">
        <v>612</v>
      </c>
      <c r="T79" s="126" t="s">
        <v>613</v>
      </c>
      <c r="U79" s="99"/>
      <c r="V79" s="99"/>
      <c r="W79" s="99"/>
      <c r="X79" s="99"/>
      <c r="Y79" s="99"/>
      <c r="Z79" s="41" t="s">
        <v>614</v>
      </c>
      <c r="AA79" s="91">
        <f>VLOOKUP(E79,Compte!A$1:K$398,9,FALSE)</f>
        <v>761</v>
      </c>
      <c r="AB79" s="102">
        <f t="shared" si="11"/>
        <v>661</v>
      </c>
      <c r="AC79" s="103">
        <f t="shared" si="12"/>
        <v>100</v>
      </c>
      <c r="AD79" s="118" t="s">
        <v>115</v>
      </c>
      <c r="AE79" s="118" t="s">
        <v>116</v>
      </c>
      <c r="AF79" s="118" t="s">
        <v>117</v>
      </c>
      <c r="AG79" s="119">
        <v>1</v>
      </c>
      <c r="AH79" s="119" t="s">
        <v>230</v>
      </c>
      <c r="AI79" s="106"/>
      <c r="AJ79" s="103">
        <f t="shared" si="13"/>
        <v>205</v>
      </c>
      <c r="AK79" s="108">
        <v>140</v>
      </c>
      <c r="AL79" s="108">
        <v>65</v>
      </c>
      <c r="AM79" s="108"/>
      <c r="AN79" s="108">
        <v>10</v>
      </c>
      <c r="AO79" s="108"/>
      <c r="AP79" s="108"/>
      <c r="AQ79" s="108"/>
      <c r="AR79" s="109">
        <v>446</v>
      </c>
      <c r="AS79" s="110" t="str">
        <f>VLOOKUP(E79,Compte!A$1:K$398,10,FALSE)</f>
        <v>Facture 2024-01 - Collard François ??</v>
      </c>
    </row>
    <row r="80" spans="1:45" ht="14.25" hidden="1" customHeight="1" x14ac:dyDescent="0.3">
      <c r="A80" s="91" t="str">
        <f t="shared" si="10"/>
        <v>COLLARD Harold</v>
      </c>
      <c r="B80" s="91">
        <f t="shared" si="14"/>
        <v>71</v>
      </c>
      <c r="C80" s="41" t="s">
        <v>609</v>
      </c>
      <c r="D80" s="91">
        <f>VLOOKUP(C80,Compte!F$1:K$398,6,FALSE)</f>
        <v>1025</v>
      </c>
      <c r="E80" s="41" t="s">
        <v>144</v>
      </c>
      <c r="F80" s="93">
        <f>VLOOKUP(E80,Compte!A$1:K$398,2,FALSE)</f>
        <v>0</v>
      </c>
      <c r="G80" s="173">
        <v>2024</v>
      </c>
      <c r="H80" s="95">
        <v>45427</v>
      </c>
      <c r="I80" s="112" t="s">
        <v>610</v>
      </c>
      <c r="J80" s="92" t="s">
        <v>615</v>
      </c>
      <c r="K80" s="96" t="s">
        <v>121</v>
      </c>
      <c r="L80" s="97">
        <v>42121</v>
      </c>
      <c r="M80" s="98">
        <f t="shared" si="15"/>
        <v>8</v>
      </c>
      <c r="N80" s="99" t="s">
        <v>611</v>
      </c>
      <c r="O80" s="99">
        <v>5000</v>
      </c>
      <c r="P80" s="99" t="s">
        <v>186</v>
      </c>
      <c r="Q80" s="423" t="s">
        <v>135</v>
      </c>
      <c r="R80" s="100" t="s">
        <v>147</v>
      </c>
      <c r="S80" s="100" t="s">
        <v>612</v>
      </c>
      <c r="T80" s="460" t="s">
        <v>613</v>
      </c>
      <c r="U80" s="99"/>
      <c r="V80" s="99"/>
      <c r="W80" s="99"/>
      <c r="X80" s="99"/>
      <c r="Y80" s="99"/>
      <c r="Z80" s="41" t="s">
        <v>614</v>
      </c>
      <c r="AA80" s="91">
        <f>VLOOKUP(E80,Compte!A$1:K$398,9,FALSE)</f>
        <v>0</v>
      </c>
      <c r="AB80" s="102">
        <f t="shared" si="11"/>
        <v>50</v>
      </c>
      <c r="AC80" s="103">
        <f t="shared" si="12"/>
        <v>-50</v>
      </c>
      <c r="AD80" s="104" t="s">
        <v>115</v>
      </c>
      <c r="AE80" s="104" t="s">
        <v>128</v>
      </c>
      <c r="AF80" s="104" t="s">
        <v>117</v>
      </c>
      <c r="AG80" s="105"/>
      <c r="AH80" s="105"/>
      <c r="AI80" s="106"/>
      <c r="AJ80" s="103">
        <f t="shared" si="13"/>
        <v>50</v>
      </c>
      <c r="AK80" s="107"/>
      <c r="AL80" s="107">
        <v>50</v>
      </c>
      <c r="AM80" s="356"/>
      <c r="AN80" s="107"/>
      <c r="AO80" s="107"/>
      <c r="AP80" s="107"/>
      <c r="AQ80" s="108"/>
      <c r="AR80" s="109"/>
      <c r="AS80" s="110" t="str">
        <f>VLOOKUP(E80,Compte!A$1:K$398,10,FALSE)</f>
        <v>---</v>
      </c>
    </row>
    <row r="81" spans="1:45" ht="14.25" hidden="1" customHeight="1" x14ac:dyDescent="0.3">
      <c r="A81" s="91" t="str">
        <f t="shared" si="10"/>
        <v>COLPE Jean-Pierre</v>
      </c>
      <c r="B81" s="91">
        <f t="shared" si="14"/>
        <v>72</v>
      </c>
      <c r="C81" s="161" t="s">
        <v>617</v>
      </c>
      <c r="D81" s="91">
        <f>VLOOKUP(C81,Compte!F$1:K$398,6,FALSE)</f>
        <v>126</v>
      </c>
      <c r="E81" s="41">
        <v>126</v>
      </c>
      <c r="F81" s="93">
        <f>VLOOKUP(E81,Compte!A$1:K$398,2,FALSE)</f>
        <v>45344</v>
      </c>
      <c r="G81" s="173">
        <v>2024</v>
      </c>
      <c r="H81" s="95">
        <v>45357</v>
      </c>
      <c r="I81" s="84" t="s">
        <v>618</v>
      </c>
      <c r="J81" s="41" t="s">
        <v>619</v>
      </c>
      <c r="K81" s="244" t="s">
        <v>121</v>
      </c>
      <c r="L81" s="97">
        <v>15161</v>
      </c>
      <c r="M81" s="98">
        <f t="shared" si="15"/>
        <v>82</v>
      </c>
      <c r="N81" s="96" t="s">
        <v>620</v>
      </c>
      <c r="O81" s="99">
        <v>5100</v>
      </c>
      <c r="P81" s="96" t="s">
        <v>123</v>
      </c>
      <c r="Q81" s="99" t="s">
        <v>135</v>
      </c>
      <c r="R81" s="100" t="s">
        <v>621</v>
      </c>
      <c r="S81" s="186" t="s">
        <v>622</v>
      </c>
      <c r="T81" s="409" t="s">
        <v>623</v>
      </c>
      <c r="U81" s="426"/>
      <c r="V81" s="426"/>
      <c r="W81" s="426"/>
      <c r="X81" s="426"/>
      <c r="Y81" s="426"/>
      <c r="Z81" s="41" t="s">
        <v>624</v>
      </c>
      <c r="AA81" s="91">
        <f>VLOOKUP(E81,Compte!A$1:K$398,9,FALSE)</f>
        <v>215</v>
      </c>
      <c r="AB81" s="102">
        <f t="shared" si="11"/>
        <v>215</v>
      </c>
      <c r="AC81" s="103">
        <f t="shared" si="12"/>
        <v>0</v>
      </c>
      <c r="AD81" s="104" t="s">
        <v>115</v>
      </c>
      <c r="AE81" s="104" t="s">
        <v>116</v>
      </c>
      <c r="AF81" s="104" t="s">
        <v>188</v>
      </c>
      <c r="AG81" s="105"/>
      <c r="AH81" s="105"/>
      <c r="AI81" s="395"/>
      <c r="AJ81" s="103">
        <f t="shared" si="13"/>
        <v>175</v>
      </c>
      <c r="AK81" s="107">
        <v>110</v>
      </c>
      <c r="AL81" s="107">
        <v>65</v>
      </c>
      <c r="AM81" s="356"/>
      <c r="AN81" s="107"/>
      <c r="AO81" s="107"/>
      <c r="AP81" s="107"/>
      <c r="AQ81" s="108">
        <v>30</v>
      </c>
      <c r="AR81" s="109">
        <v>10</v>
      </c>
      <c r="AS81" s="110" t="str">
        <f>VLOOKUP(E81,Compte!A$1:K$398,10,FALSE)</f>
        <v>COTSATION 2024 ++</v>
      </c>
    </row>
    <row r="82" spans="1:45" ht="14.25" hidden="1" customHeight="1" x14ac:dyDescent="0.3">
      <c r="A82" s="91" t="str">
        <f t="shared" si="10"/>
        <v>COLSENET Arthur</v>
      </c>
      <c r="B82" s="91">
        <f t="shared" si="14"/>
        <v>73</v>
      </c>
      <c r="C82" s="92" t="s">
        <v>189</v>
      </c>
      <c r="D82" s="91">
        <f>VLOOKUP(C82,Compte!F$1:K$398,6,FALSE)</f>
        <v>0.01</v>
      </c>
      <c r="E82" s="92" t="s">
        <v>144</v>
      </c>
      <c r="F82" s="93">
        <f>VLOOKUP(E82,Compte!A$1:K$398,2,FALSE)</f>
        <v>0</v>
      </c>
      <c r="G82" s="173">
        <v>2024</v>
      </c>
      <c r="H82" s="95">
        <v>45489</v>
      </c>
      <c r="I82" s="112" t="s">
        <v>625</v>
      </c>
      <c r="J82" s="92" t="s">
        <v>630</v>
      </c>
      <c r="K82" s="113" t="s">
        <v>121</v>
      </c>
      <c r="L82" s="114">
        <v>41044</v>
      </c>
      <c r="M82" s="98">
        <f t="shared" si="15"/>
        <v>11</v>
      </c>
      <c r="N82" s="115" t="s">
        <v>191</v>
      </c>
      <c r="O82" s="115">
        <v>5100</v>
      </c>
      <c r="P82" s="115" t="s">
        <v>176</v>
      </c>
      <c r="Q82" s="115" t="s">
        <v>135</v>
      </c>
      <c r="R82" s="116" t="s">
        <v>147</v>
      </c>
      <c r="S82" s="116" t="s">
        <v>628</v>
      </c>
      <c r="T82" s="457" t="s">
        <v>629</v>
      </c>
      <c r="U82" s="99"/>
      <c r="V82" s="99"/>
      <c r="W82" s="99"/>
      <c r="X82" s="99"/>
      <c r="Y82" s="99"/>
      <c r="Z82" s="41" t="s">
        <v>194</v>
      </c>
      <c r="AA82" s="91">
        <f>VLOOKUP(E82,Compte!A$1:K$398,9,FALSE)</f>
        <v>0</v>
      </c>
      <c r="AB82" s="123">
        <f t="shared" si="11"/>
        <v>50</v>
      </c>
      <c r="AC82" s="91">
        <f t="shared" si="12"/>
        <v>-50</v>
      </c>
      <c r="AD82" s="118" t="s">
        <v>115</v>
      </c>
      <c r="AE82" s="118" t="s">
        <v>128</v>
      </c>
      <c r="AF82" s="118" t="s">
        <v>117</v>
      </c>
      <c r="AG82" s="119"/>
      <c r="AH82" s="119"/>
      <c r="AI82" s="510"/>
      <c r="AJ82" s="103">
        <f t="shared" si="13"/>
        <v>50</v>
      </c>
      <c r="AK82" s="92">
        <v>0</v>
      </c>
      <c r="AL82" s="92">
        <v>50</v>
      </c>
      <c r="AM82" s="92"/>
      <c r="AN82" s="92"/>
      <c r="AO82" s="92"/>
      <c r="AP82" s="92"/>
      <c r="AQ82" s="92"/>
      <c r="AR82" s="124"/>
      <c r="AS82" s="110" t="str">
        <f>VLOOKUP(E82,Compte!A$1:K$398,10,FALSE)</f>
        <v>---</v>
      </c>
    </row>
    <row r="83" spans="1:45" ht="14.25" hidden="1" customHeight="1" x14ac:dyDescent="0.3">
      <c r="A83" s="91" t="str">
        <f t="shared" si="10"/>
        <v>COLSENET Charlie</v>
      </c>
      <c r="B83" s="91">
        <f t="shared" si="14"/>
        <v>74</v>
      </c>
      <c r="C83" s="92" t="s">
        <v>189</v>
      </c>
      <c r="D83" s="91">
        <f>VLOOKUP(C83,Compte!F$1:K$398,6,FALSE)</f>
        <v>0.01</v>
      </c>
      <c r="E83" s="92" t="s">
        <v>144</v>
      </c>
      <c r="F83" s="93">
        <f>VLOOKUP(E83,Compte!A$1:K$398,2,FALSE)</f>
        <v>0</v>
      </c>
      <c r="G83" s="173">
        <v>2024</v>
      </c>
      <c r="H83" s="95">
        <v>45489</v>
      </c>
      <c r="I83" s="112" t="s">
        <v>625</v>
      </c>
      <c r="J83" s="92" t="s">
        <v>626</v>
      </c>
      <c r="K83" s="113" t="s">
        <v>121</v>
      </c>
      <c r="L83" s="114">
        <v>41044</v>
      </c>
      <c r="M83" s="98">
        <f t="shared" si="15"/>
        <v>11</v>
      </c>
      <c r="N83" s="115" t="s">
        <v>191</v>
      </c>
      <c r="O83" s="115">
        <v>5100</v>
      </c>
      <c r="P83" s="115" t="s">
        <v>176</v>
      </c>
      <c r="Q83" s="99" t="s">
        <v>135</v>
      </c>
      <c r="R83" s="116" t="s">
        <v>147</v>
      </c>
      <c r="S83" s="116" t="s">
        <v>628</v>
      </c>
      <c r="T83" s="126" t="s">
        <v>629</v>
      </c>
      <c r="U83" s="99"/>
      <c r="V83" s="99"/>
      <c r="W83" s="99"/>
      <c r="X83" s="99"/>
      <c r="Y83" s="99"/>
      <c r="Z83" s="41" t="s">
        <v>194</v>
      </c>
      <c r="AA83" s="91">
        <f>VLOOKUP(E83,Compte!A$1:K$398,9,FALSE)</f>
        <v>0</v>
      </c>
      <c r="AB83" s="123">
        <f t="shared" si="11"/>
        <v>50</v>
      </c>
      <c r="AC83" s="91">
        <f t="shared" si="12"/>
        <v>-50</v>
      </c>
      <c r="AD83" s="118" t="s">
        <v>115</v>
      </c>
      <c r="AE83" s="118" t="s">
        <v>128</v>
      </c>
      <c r="AF83" s="118" t="s">
        <v>117</v>
      </c>
      <c r="AG83" s="119"/>
      <c r="AH83" s="119"/>
      <c r="AI83" s="119"/>
      <c r="AJ83" s="103">
        <f t="shared" si="13"/>
        <v>50</v>
      </c>
      <c r="AK83" s="92">
        <v>0</v>
      </c>
      <c r="AL83" s="92">
        <v>50</v>
      </c>
      <c r="AM83" s="92"/>
      <c r="AN83" s="92"/>
      <c r="AO83" s="92"/>
      <c r="AP83" s="92"/>
      <c r="AQ83" s="92"/>
      <c r="AR83" s="124"/>
      <c r="AS83" s="110" t="str">
        <f>VLOOKUP(E83,Compte!A$1:K$398,10,FALSE)</f>
        <v>---</v>
      </c>
    </row>
    <row r="84" spans="1:45" ht="14.25" hidden="1" customHeight="1" x14ac:dyDescent="0.3">
      <c r="A84" s="91" t="str">
        <f t="shared" si="10"/>
        <v>COLSENET Geoffroy</v>
      </c>
      <c r="B84" s="91">
        <f t="shared" si="14"/>
        <v>75</v>
      </c>
      <c r="C84" s="92" t="s">
        <v>189</v>
      </c>
      <c r="D84" s="91">
        <f>VLOOKUP(C84,Compte!F$1:K$398,6,FALSE)</f>
        <v>0.01</v>
      </c>
      <c r="E84" s="92">
        <v>0.01</v>
      </c>
      <c r="F84" s="93">
        <f>VLOOKUP(E84,Compte!A$1:K$398,2,FALSE)</f>
        <v>45291</v>
      </c>
      <c r="G84" s="94">
        <v>2024</v>
      </c>
      <c r="H84" s="111">
        <v>45489</v>
      </c>
      <c r="I84" s="112" t="s">
        <v>625</v>
      </c>
      <c r="J84" s="92" t="s">
        <v>627</v>
      </c>
      <c r="K84" s="113" t="s">
        <v>121</v>
      </c>
      <c r="L84" s="114">
        <v>29845</v>
      </c>
      <c r="M84" s="98">
        <f t="shared" si="15"/>
        <v>42</v>
      </c>
      <c r="N84" s="115" t="s">
        <v>191</v>
      </c>
      <c r="O84" s="115">
        <v>5100</v>
      </c>
      <c r="P84" s="115" t="s">
        <v>176</v>
      </c>
      <c r="Q84" s="99" t="s">
        <v>135</v>
      </c>
      <c r="R84" s="116" t="s">
        <v>147</v>
      </c>
      <c r="S84" s="116" t="s">
        <v>628</v>
      </c>
      <c r="T84" s="456" t="s">
        <v>629</v>
      </c>
      <c r="U84" s="99"/>
      <c r="V84" s="99"/>
      <c r="W84" s="99"/>
      <c r="X84" s="99"/>
      <c r="Y84" s="99"/>
      <c r="Z84" s="41" t="s">
        <v>194</v>
      </c>
      <c r="AA84" s="91">
        <f>VLOOKUP(E84,Compte!A$1:K$398,9,FALSE)</f>
        <v>370</v>
      </c>
      <c r="AB84" s="123">
        <f t="shared" si="11"/>
        <v>205</v>
      </c>
      <c r="AC84" s="91">
        <f t="shared" si="12"/>
        <v>165</v>
      </c>
      <c r="AD84" s="118" t="s">
        <v>115</v>
      </c>
      <c r="AE84" s="118" t="s">
        <v>116</v>
      </c>
      <c r="AF84" s="118" t="s">
        <v>117</v>
      </c>
      <c r="AG84" s="119"/>
      <c r="AH84" s="119"/>
      <c r="AI84" s="510"/>
      <c r="AJ84" s="103">
        <f t="shared" si="13"/>
        <v>205</v>
      </c>
      <c r="AK84" s="92">
        <v>140</v>
      </c>
      <c r="AL84" s="92">
        <v>65</v>
      </c>
      <c r="AM84" s="92"/>
      <c r="AN84" s="92"/>
      <c r="AO84" s="92"/>
      <c r="AP84" s="92"/>
      <c r="AQ84" s="92"/>
      <c r="AR84" s="124"/>
      <c r="AS84" s="110" t="str">
        <f>VLOOKUP(E84,Compte!A$1:K$398,10,FALSE)</f>
        <v>affiliation famille Colsenet 2024 - autorisation François Collard Chef de Section Tennis</v>
      </c>
    </row>
    <row r="85" spans="1:45" ht="14.25" hidden="1" customHeight="1" x14ac:dyDescent="0.3">
      <c r="A85" s="91" t="str">
        <f t="shared" si="10"/>
        <v>COLSENET Juliette</v>
      </c>
      <c r="B85" s="91">
        <f t="shared" si="14"/>
        <v>76</v>
      </c>
      <c r="C85" s="92" t="s">
        <v>189</v>
      </c>
      <c r="D85" s="91">
        <f>VLOOKUP(C85,Compte!F$1:K$398,6,FALSE)</f>
        <v>0.01</v>
      </c>
      <c r="E85" s="92" t="s">
        <v>144</v>
      </c>
      <c r="F85" s="93">
        <f>VLOOKUP(E85,Compte!A$1:K$398,2,FALSE)</f>
        <v>0</v>
      </c>
      <c r="G85" s="94">
        <v>2024</v>
      </c>
      <c r="H85" s="111">
        <v>45489</v>
      </c>
      <c r="I85" s="112" t="s">
        <v>625</v>
      </c>
      <c r="J85" s="92" t="s">
        <v>221</v>
      </c>
      <c r="K85" s="113" t="s">
        <v>108</v>
      </c>
      <c r="L85" s="114">
        <v>42447</v>
      </c>
      <c r="M85" s="98">
        <f t="shared" si="15"/>
        <v>7</v>
      </c>
      <c r="N85" s="115" t="s">
        <v>191</v>
      </c>
      <c r="O85" s="115">
        <v>5100</v>
      </c>
      <c r="P85" s="115" t="s">
        <v>176</v>
      </c>
      <c r="Q85" s="99" t="s">
        <v>135</v>
      </c>
      <c r="R85" s="116" t="s">
        <v>147</v>
      </c>
      <c r="S85" s="116" t="s">
        <v>628</v>
      </c>
      <c r="T85" s="126" t="s">
        <v>629</v>
      </c>
      <c r="U85" s="99"/>
      <c r="V85" s="99"/>
      <c r="W85" s="99"/>
      <c r="X85" s="99"/>
      <c r="Y85" s="99"/>
      <c r="Z85" s="41" t="s">
        <v>194</v>
      </c>
      <c r="AA85" s="91">
        <f>VLOOKUP(E85,Compte!A$1:K$398,9,FALSE)</f>
        <v>0</v>
      </c>
      <c r="AB85" s="123">
        <f t="shared" si="11"/>
        <v>0</v>
      </c>
      <c r="AC85" s="91">
        <f t="shared" si="12"/>
        <v>0</v>
      </c>
      <c r="AD85" s="118" t="s">
        <v>115</v>
      </c>
      <c r="AE85" s="118" t="s">
        <v>128</v>
      </c>
      <c r="AF85" s="118" t="s">
        <v>117</v>
      </c>
      <c r="AG85" s="119"/>
      <c r="AH85" s="119"/>
      <c r="AI85" s="105"/>
      <c r="AJ85" s="103">
        <f t="shared" si="13"/>
        <v>0</v>
      </c>
      <c r="AK85" s="92">
        <v>0</v>
      </c>
      <c r="AL85" s="92">
        <v>0</v>
      </c>
      <c r="AM85" s="92"/>
      <c r="AN85" s="92"/>
      <c r="AO85" s="92"/>
      <c r="AP85" s="92"/>
      <c r="AQ85" s="92"/>
      <c r="AR85" s="124"/>
      <c r="AS85" s="110" t="str">
        <f>VLOOKUP(E85,Compte!A$1:K$398,10,FALSE)</f>
        <v>---</v>
      </c>
    </row>
    <row r="86" spans="1:45" ht="14.25" hidden="1" customHeight="1" x14ac:dyDescent="0.3">
      <c r="A86" s="91" t="str">
        <f t="shared" si="10"/>
        <v>COMPÈRE Julie</v>
      </c>
      <c r="B86" s="91">
        <f t="shared" si="14"/>
        <v>77</v>
      </c>
      <c r="C86" s="154" t="s">
        <v>631</v>
      </c>
      <c r="D86" s="91">
        <f>VLOOKUP(C86,Compte!F$1:K$398,6,FALSE)</f>
        <v>1011</v>
      </c>
      <c r="E86" s="92">
        <v>1011</v>
      </c>
      <c r="F86" s="93">
        <f>VLOOKUP(E86,Compte!A$1:K$398,2,FALSE)</f>
        <v>45362</v>
      </c>
      <c r="G86" s="94">
        <v>2024</v>
      </c>
      <c r="H86" s="111">
        <v>45399</v>
      </c>
      <c r="I86" s="112" t="s">
        <v>632</v>
      </c>
      <c r="J86" s="92" t="s">
        <v>633</v>
      </c>
      <c r="K86" s="113" t="s">
        <v>108</v>
      </c>
      <c r="L86" s="114">
        <v>33422</v>
      </c>
      <c r="M86" s="98">
        <f t="shared" si="15"/>
        <v>32</v>
      </c>
      <c r="N86" s="115" t="s">
        <v>634</v>
      </c>
      <c r="O86" s="115">
        <v>5100</v>
      </c>
      <c r="P86" s="115" t="s">
        <v>156</v>
      </c>
      <c r="Q86" s="99" t="s">
        <v>135</v>
      </c>
      <c r="R86" s="116" t="s">
        <v>147</v>
      </c>
      <c r="S86" s="446" t="s">
        <v>635</v>
      </c>
      <c r="T86" s="469" t="s">
        <v>636</v>
      </c>
      <c r="U86" s="99"/>
      <c r="V86" s="99"/>
      <c r="W86" s="99"/>
      <c r="X86" s="99"/>
      <c r="Y86" s="99"/>
      <c r="Z86" s="41" t="s">
        <v>637</v>
      </c>
      <c r="AA86" s="91">
        <f>VLOOKUP(E86,Compte!A$1:K$398,9,FALSE)</f>
        <v>175</v>
      </c>
      <c r="AB86" s="102">
        <f t="shared" si="11"/>
        <v>175</v>
      </c>
      <c r="AC86" s="103">
        <f t="shared" si="12"/>
        <v>0</v>
      </c>
      <c r="AD86" s="118" t="s">
        <v>115</v>
      </c>
      <c r="AE86" s="118" t="s">
        <v>116</v>
      </c>
      <c r="AF86" s="118" t="s">
        <v>188</v>
      </c>
      <c r="AG86" s="119"/>
      <c r="AH86" s="119"/>
      <c r="AI86" s="106"/>
      <c r="AJ86" s="103">
        <f t="shared" si="13"/>
        <v>175</v>
      </c>
      <c r="AK86" s="108">
        <v>110</v>
      </c>
      <c r="AL86" s="108">
        <v>65</v>
      </c>
      <c r="AM86" s="108"/>
      <c r="AN86" s="92"/>
      <c r="AO86" s="92"/>
      <c r="AP86" s="92"/>
      <c r="AQ86" s="92"/>
      <c r="AR86" s="124"/>
      <c r="AS86" s="110" t="str">
        <f>VLOOKUP(E86,Compte!A$1:K$398,10,FALSE)</f>
        <v>Cotisation tennis ete compere julie</v>
      </c>
    </row>
    <row r="87" spans="1:45" ht="14.25" hidden="1" customHeight="1" x14ac:dyDescent="0.3">
      <c r="A87" s="91" t="str">
        <f t="shared" si="10"/>
        <v>CONSTANDT Antoine</v>
      </c>
      <c r="B87" s="91">
        <f t="shared" si="14"/>
        <v>78</v>
      </c>
      <c r="C87" s="138" t="s">
        <v>654</v>
      </c>
      <c r="D87" s="91">
        <f>VLOOKUP(C87,Compte!F$1:K$398,6,FALSE)</f>
        <v>3007</v>
      </c>
      <c r="E87" s="138">
        <v>3007</v>
      </c>
      <c r="F87" s="93">
        <f>VLOOKUP(E87,Compte!A$1:K$398,2,FALSE)</f>
        <v>45404</v>
      </c>
      <c r="G87" s="94">
        <v>2024</v>
      </c>
      <c r="H87" s="139">
        <v>45410</v>
      </c>
      <c r="I87" s="140" t="s">
        <v>639</v>
      </c>
      <c r="J87" s="138" t="s">
        <v>655</v>
      </c>
      <c r="K87" s="208" t="s">
        <v>121</v>
      </c>
      <c r="L87" s="200">
        <v>35091</v>
      </c>
      <c r="M87" s="98">
        <f t="shared" si="15"/>
        <v>27</v>
      </c>
      <c r="N87" s="141" t="s">
        <v>647</v>
      </c>
      <c r="O87" s="143">
        <v>5100</v>
      </c>
      <c r="P87" s="141" t="s">
        <v>123</v>
      </c>
      <c r="Q87" s="99" t="s">
        <v>135</v>
      </c>
      <c r="R87" s="144" t="s">
        <v>648</v>
      </c>
      <c r="S87" s="116" t="s">
        <v>649</v>
      </c>
      <c r="T87" s="480" t="s">
        <v>656</v>
      </c>
      <c r="U87" s="245"/>
      <c r="V87" s="245"/>
      <c r="W87" s="245"/>
      <c r="X87" s="245"/>
      <c r="Y87" s="245"/>
      <c r="Z87" s="41" t="s">
        <v>657</v>
      </c>
      <c r="AA87" s="91">
        <f>VLOOKUP(E87,Compte!A$1:K$398,9,FALSE)</f>
        <v>175</v>
      </c>
      <c r="AB87" s="102">
        <f t="shared" si="11"/>
        <v>175</v>
      </c>
      <c r="AC87" s="103">
        <f t="shared" si="12"/>
        <v>0</v>
      </c>
      <c r="AD87" s="147" t="s">
        <v>115</v>
      </c>
      <c r="AE87" s="147" t="s">
        <v>116</v>
      </c>
      <c r="AF87" s="147" t="s">
        <v>188</v>
      </c>
      <c r="AG87" s="152"/>
      <c r="AH87" s="152"/>
      <c r="AI87" s="149"/>
      <c r="AJ87" s="103">
        <f t="shared" si="13"/>
        <v>175</v>
      </c>
      <c r="AK87" s="150">
        <v>110</v>
      </c>
      <c r="AL87" s="150">
        <v>65</v>
      </c>
      <c r="AM87" s="357"/>
      <c r="AN87" s="138"/>
      <c r="AO87" s="138"/>
      <c r="AP87" s="138"/>
      <c r="AQ87" s="92"/>
      <c r="AR87" s="124"/>
      <c r="AS87" s="110" t="str">
        <f>VLOOKUP(E87,Compte!A$1:K$398,10,FALSE)</f>
        <v>GKCCBEBB (?? Cotisation adulte tennis 2024 supposée ?)</v>
      </c>
    </row>
    <row r="88" spans="1:45" ht="14.25" hidden="1" customHeight="1" x14ac:dyDescent="0.3">
      <c r="A88" s="91" t="str">
        <f t="shared" si="10"/>
        <v>CONSTANDT Christophe</v>
      </c>
      <c r="B88" s="91">
        <f t="shared" si="14"/>
        <v>79</v>
      </c>
      <c r="C88" s="92" t="s">
        <v>645</v>
      </c>
      <c r="D88" s="91">
        <f>VLOOKUP(C88,Compte!F$1:K$398,6,FALSE)</f>
        <v>3011</v>
      </c>
      <c r="E88" s="92">
        <v>3011</v>
      </c>
      <c r="F88" s="93">
        <f>VLOOKUP(E88,Compte!A$1:K$398,2,FALSE)</f>
        <v>45408</v>
      </c>
      <c r="G88" s="94">
        <v>2024</v>
      </c>
      <c r="H88" s="95">
        <v>45410</v>
      </c>
      <c r="I88" s="132" t="s">
        <v>639</v>
      </c>
      <c r="J88" s="133" t="s">
        <v>646</v>
      </c>
      <c r="K88" s="134" t="s">
        <v>121</v>
      </c>
      <c r="L88" s="120">
        <v>24772</v>
      </c>
      <c r="M88" s="98">
        <f t="shared" si="15"/>
        <v>56</v>
      </c>
      <c r="N88" s="113" t="s">
        <v>647</v>
      </c>
      <c r="O88" s="115">
        <v>5100</v>
      </c>
      <c r="P88" s="113" t="s">
        <v>123</v>
      </c>
      <c r="Q88" s="99" t="s">
        <v>135</v>
      </c>
      <c r="R88" s="116" t="s">
        <v>648</v>
      </c>
      <c r="S88" s="450" t="s">
        <v>649</v>
      </c>
      <c r="T88" s="113" t="s">
        <v>650</v>
      </c>
      <c r="U88" s="99"/>
      <c r="V88" s="99"/>
      <c r="W88" s="99"/>
      <c r="X88" s="99"/>
      <c r="Y88" s="99"/>
      <c r="Z88" s="41" t="s">
        <v>651</v>
      </c>
      <c r="AA88" s="91">
        <f>VLOOKUP(E88,Compte!A$1:K$398,9,FALSE)</f>
        <v>320</v>
      </c>
      <c r="AB88" s="123">
        <f t="shared" si="11"/>
        <v>205</v>
      </c>
      <c r="AC88" s="91">
        <f t="shared" si="12"/>
        <v>115</v>
      </c>
      <c r="AD88" s="118" t="s">
        <v>115</v>
      </c>
      <c r="AE88" s="118" t="s">
        <v>116</v>
      </c>
      <c r="AF88" s="118" t="s">
        <v>117</v>
      </c>
      <c r="AG88" s="119"/>
      <c r="AH88" s="119"/>
      <c r="AI88" s="106"/>
      <c r="AJ88" s="103">
        <f t="shared" si="13"/>
        <v>205</v>
      </c>
      <c r="AK88" s="92">
        <v>140</v>
      </c>
      <c r="AL88" s="92">
        <v>65</v>
      </c>
      <c r="AM88" s="92"/>
      <c r="AN88" s="92"/>
      <c r="AO88" s="92"/>
      <c r="AP88" s="92"/>
      <c r="AQ88" s="92"/>
      <c r="AR88" s="124"/>
      <c r="AS88" s="110" t="str">
        <f>VLOOKUP(E88,Compte!A$1:K$398,10,FALSE)</f>
        <v>Famille constandt christophe, eliot, moreau france.tennis 2ad + 1 etudiant</v>
      </c>
    </row>
    <row r="89" spans="1:45" ht="14.25" hidden="1" customHeight="1" x14ac:dyDescent="0.3">
      <c r="A89" s="91" t="str">
        <f t="shared" si="10"/>
        <v>CONSTANDT Eliot</v>
      </c>
      <c r="B89" s="91">
        <f t="shared" si="14"/>
        <v>80</v>
      </c>
      <c r="C89" s="161" t="s">
        <v>652</v>
      </c>
      <c r="D89" s="91" t="e">
        <f>VLOOKUP(C89,Compte!F$1:K$398,6,FALSE)</f>
        <v>#N/A</v>
      </c>
      <c r="E89" s="41" t="s">
        <v>144</v>
      </c>
      <c r="F89" s="93">
        <f>VLOOKUP(E89,Compte!A$1:K$398,2,FALSE)</f>
        <v>0</v>
      </c>
      <c r="G89" s="173">
        <v>2024</v>
      </c>
      <c r="H89" s="95">
        <v>45410</v>
      </c>
      <c r="I89" s="279" t="s">
        <v>639</v>
      </c>
      <c r="J89" s="280" t="s">
        <v>653</v>
      </c>
      <c r="K89" s="244" t="s">
        <v>121</v>
      </c>
      <c r="L89" s="171">
        <v>38692</v>
      </c>
      <c r="M89" s="98">
        <f t="shared" si="15"/>
        <v>18</v>
      </c>
      <c r="N89" s="96" t="s">
        <v>647</v>
      </c>
      <c r="O89" s="99">
        <v>5100</v>
      </c>
      <c r="P89" s="96" t="s">
        <v>176</v>
      </c>
      <c r="Q89" s="99" t="s">
        <v>135</v>
      </c>
      <c r="R89" s="100" t="s">
        <v>648</v>
      </c>
      <c r="S89" s="186" t="s">
        <v>649</v>
      </c>
      <c r="T89" s="96" t="s">
        <v>650</v>
      </c>
      <c r="U89" s="99"/>
      <c r="V89" s="99"/>
      <c r="W89" s="99"/>
      <c r="X89" s="99"/>
      <c r="Y89" s="99"/>
      <c r="Z89" s="41" t="s">
        <v>651</v>
      </c>
      <c r="AA89" s="91">
        <f>VLOOKUP(E89,Compte!A$1:K$398,9,FALSE)</f>
        <v>0</v>
      </c>
      <c r="AB89" s="123">
        <f t="shared" si="11"/>
        <v>50</v>
      </c>
      <c r="AC89" s="91">
        <f t="shared" si="12"/>
        <v>-50</v>
      </c>
      <c r="AD89" s="104" t="s">
        <v>115</v>
      </c>
      <c r="AE89" s="104" t="s">
        <v>116</v>
      </c>
      <c r="AF89" s="104" t="s">
        <v>117</v>
      </c>
      <c r="AG89" s="105"/>
      <c r="AH89" s="105"/>
      <c r="AI89" s="395"/>
      <c r="AJ89" s="103">
        <f t="shared" si="13"/>
        <v>50</v>
      </c>
      <c r="AK89" s="41"/>
      <c r="AL89" s="41">
        <v>50</v>
      </c>
      <c r="AM89" s="359"/>
      <c r="AN89" s="41"/>
      <c r="AO89" s="41"/>
      <c r="AP89" s="41"/>
      <c r="AQ89" s="92"/>
      <c r="AR89" s="124"/>
      <c r="AS89" s="110" t="str">
        <f>VLOOKUP(E89,Compte!A$1:K$398,10,FALSE)</f>
        <v>---</v>
      </c>
    </row>
    <row r="90" spans="1:45" ht="14.25" hidden="1" customHeight="1" x14ac:dyDescent="0.3">
      <c r="A90" s="91" t="str">
        <f t="shared" si="10"/>
        <v>CONSTANDT Nicolas</v>
      </c>
      <c r="B90" s="91">
        <f t="shared" si="14"/>
        <v>81</v>
      </c>
      <c r="C90" s="396" t="s">
        <v>638</v>
      </c>
      <c r="D90" s="91">
        <f>VLOOKUP(C90,Compte!F$1:K$398,6,FALSE)</f>
        <v>121</v>
      </c>
      <c r="E90" s="41" t="s">
        <v>144</v>
      </c>
      <c r="F90" s="93">
        <f>VLOOKUP(E90,Compte!A$1:K$398,2,FALSE)</f>
        <v>0</v>
      </c>
      <c r="G90" s="173">
        <v>2024</v>
      </c>
      <c r="H90" s="95">
        <v>45357</v>
      </c>
      <c r="I90" s="84" t="s">
        <v>639</v>
      </c>
      <c r="J90" s="41" t="s">
        <v>640</v>
      </c>
      <c r="K90" s="96" t="s">
        <v>121</v>
      </c>
      <c r="L90" s="97">
        <v>40464</v>
      </c>
      <c r="M90" s="98">
        <f t="shared" si="15"/>
        <v>13</v>
      </c>
      <c r="N90" s="99" t="s">
        <v>641</v>
      </c>
      <c r="O90" s="99">
        <v>5100</v>
      </c>
      <c r="P90" s="99" t="s">
        <v>123</v>
      </c>
      <c r="Q90" s="99" t="s">
        <v>135</v>
      </c>
      <c r="R90" s="100" t="s">
        <v>147</v>
      </c>
      <c r="S90" s="452" t="s">
        <v>642</v>
      </c>
      <c r="T90" s="99" t="s">
        <v>643</v>
      </c>
      <c r="U90" s="99"/>
      <c r="V90" s="99"/>
      <c r="W90" s="99"/>
      <c r="X90" s="99"/>
      <c r="Y90" s="99"/>
      <c r="Z90" s="41" t="s">
        <v>644</v>
      </c>
      <c r="AA90" s="91">
        <f>VLOOKUP(E90,Compte!A$1:K$398,9,FALSE)</f>
        <v>0</v>
      </c>
      <c r="AB90" s="123">
        <f t="shared" si="11"/>
        <v>50</v>
      </c>
      <c r="AC90" s="91">
        <f t="shared" si="12"/>
        <v>-50</v>
      </c>
      <c r="AD90" s="104" t="s">
        <v>115</v>
      </c>
      <c r="AE90" s="104" t="s">
        <v>128</v>
      </c>
      <c r="AF90" s="104" t="s">
        <v>117</v>
      </c>
      <c r="AG90" s="510"/>
      <c r="AH90" s="510"/>
      <c r="AI90" s="106"/>
      <c r="AJ90" s="103">
        <f t="shared" si="13"/>
        <v>50</v>
      </c>
      <c r="AK90" s="41"/>
      <c r="AL90" s="41">
        <v>50</v>
      </c>
      <c r="AM90" s="359"/>
      <c r="AN90" s="41"/>
      <c r="AO90" s="41"/>
      <c r="AP90" s="41"/>
      <c r="AQ90" s="92"/>
      <c r="AR90" s="124"/>
      <c r="AS90" s="110" t="str">
        <f>VLOOKUP(E90,Compte!A$1:K$398,10,FALSE)</f>
        <v>---</v>
      </c>
    </row>
    <row r="91" spans="1:45" ht="14.25" hidden="1" customHeight="1" x14ac:dyDescent="0.3">
      <c r="A91" s="91" t="str">
        <f t="shared" si="10"/>
        <v>CONSTANDT Thierry</v>
      </c>
      <c r="B91" s="91">
        <f t="shared" si="14"/>
        <v>82</v>
      </c>
      <c r="C91" s="399" t="s">
        <v>638</v>
      </c>
      <c r="D91" s="91">
        <f>VLOOKUP(C91,Compte!F$1:K$398,6,FALSE)</f>
        <v>121</v>
      </c>
      <c r="E91" s="138">
        <v>121</v>
      </c>
      <c r="F91" s="93">
        <f>VLOOKUP(E91,Compte!A$1:K$398,2,FALSE)</f>
        <v>45343</v>
      </c>
      <c r="G91" s="94">
        <v>2024</v>
      </c>
      <c r="H91" s="95">
        <v>45357</v>
      </c>
      <c r="I91" s="140" t="s">
        <v>639</v>
      </c>
      <c r="J91" s="138" t="s">
        <v>658</v>
      </c>
      <c r="K91" s="208" t="s">
        <v>121</v>
      </c>
      <c r="L91" s="200">
        <v>23872</v>
      </c>
      <c r="M91" s="98">
        <f t="shared" si="15"/>
        <v>58</v>
      </c>
      <c r="N91" s="553" t="s">
        <v>659</v>
      </c>
      <c r="O91" s="143">
        <v>5100</v>
      </c>
      <c r="P91" s="141" t="s">
        <v>123</v>
      </c>
      <c r="Q91" s="99" t="s">
        <v>135</v>
      </c>
      <c r="R91" s="144"/>
      <c r="S91" s="170" t="s">
        <v>660</v>
      </c>
      <c r="T91" s="141" t="s">
        <v>661</v>
      </c>
      <c r="U91" s="146"/>
      <c r="V91" s="146"/>
      <c r="W91" s="146"/>
      <c r="X91" s="146"/>
      <c r="Y91" s="146"/>
      <c r="Z91" s="41" t="s">
        <v>644</v>
      </c>
      <c r="AA91" s="91">
        <f>VLOOKUP(E91,Compte!A$1:K$398,9,FALSE)</f>
        <v>255</v>
      </c>
      <c r="AB91" s="102">
        <f t="shared" si="11"/>
        <v>205</v>
      </c>
      <c r="AC91" s="103">
        <f t="shared" si="12"/>
        <v>50</v>
      </c>
      <c r="AD91" s="147" t="s">
        <v>115</v>
      </c>
      <c r="AE91" s="147" t="s">
        <v>116</v>
      </c>
      <c r="AF91" s="147" t="s">
        <v>117</v>
      </c>
      <c r="AG91" s="152"/>
      <c r="AH91" s="152"/>
      <c r="AI91" s="511"/>
      <c r="AJ91" s="103">
        <f t="shared" si="13"/>
        <v>205</v>
      </c>
      <c r="AK91" s="150">
        <v>140</v>
      </c>
      <c r="AL91" s="150">
        <v>65</v>
      </c>
      <c r="AM91" s="357"/>
      <c r="AN91" s="138"/>
      <c r="AO91" s="138"/>
      <c r="AP91" s="138"/>
      <c r="AQ91" s="92"/>
      <c r="AR91" s="124"/>
      <c r="AS91" s="110" t="str">
        <f>VLOOKUP(E91,Compte!A$1:K$398,10,FALSE)</f>
        <v>Cotisation annuelle tennis 1 adulte (Thierry Constandt et un enfant Nicolas Constandt)</v>
      </c>
    </row>
    <row r="92" spans="1:45" ht="14.25" customHeight="1" x14ac:dyDescent="0.3">
      <c r="A92" s="91" t="str">
        <f t="shared" si="10"/>
        <v>CREMER Gérald</v>
      </c>
      <c r="B92" s="91">
        <f t="shared" si="14"/>
        <v>83</v>
      </c>
      <c r="C92" s="92" t="s">
        <v>662</v>
      </c>
      <c r="D92" s="91">
        <f>VLOOKUP(C92,Compte!F$1:K$398,6,FALSE)</f>
        <v>1023</v>
      </c>
      <c r="E92" s="92">
        <v>1023</v>
      </c>
      <c r="F92" s="93">
        <f>VLOOKUP(E92,Compte!A$1:K$398,2,FALSE)</f>
        <v>45365</v>
      </c>
      <c r="G92" s="94">
        <v>2024</v>
      </c>
      <c r="H92" s="111">
        <v>45374</v>
      </c>
      <c r="I92" s="112" t="s">
        <v>663</v>
      </c>
      <c r="J92" s="92" t="s">
        <v>664</v>
      </c>
      <c r="K92" s="113" t="s">
        <v>121</v>
      </c>
      <c r="L92" s="114">
        <v>23956</v>
      </c>
      <c r="M92" s="98">
        <f t="shared" si="15"/>
        <v>58</v>
      </c>
      <c r="N92" s="131" t="s">
        <v>665</v>
      </c>
      <c r="O92" s="115">
        <v>5002</v>
      </c>
      <c r="P92" s="113" t="s">
        <v>666</v>
      </c>
      <c r="Q92" s="99" t="s">
        <v>135</v>
      </c>
      <c r="R92" s="116" t="s">
        <v>667</v>
      </c>
      <c r="S92" s="116" t="s">
        <v>668</v>
      </c>
      <c r="T92" s="113" t="s">
        <v>669</v>
      </c>
      <c r="U92" s="99"/>
      <c r="V92" s="99"/>
      <c r="W92" s="99"/>
      <c r="X92" s="99"/>
      <c r="Y92" s="99"/>
      <c r="Z92" s="41" t="s">
        <v>670</v>
      </c>
      <c r="AA92" s="91">
        <f>VLOOKUP(E92,Compte!A$1:K$398,9,FALSE)</f>
        <v>260</v>
      </c>
      <c r="AB92" s="102">
        <f t="shared" si="11"/>
        <v>260</v>
      </c>
      <c r="AC92" s="103">
        <f t="shared" si="12"/>
        <v>0</v>
      </c>
      <c r="AD92" s="118" t="s">
        <v>144</v>
      </c>
      <c r="AE92" s="118" t="s">
        <v>151</v>
      </c>
      <c r="AF92" s="118" t="s">
        <v>188</v>
      </c>
      <c r="AG92" s="152"/>
      <c r="AH92" s="152"/>
      <c r="AI92" s="517" t="s">
        <v>671</v>
      </c>
      <c r="AJ92" s="103">
        <f t="shared" si="13"/>
        <v>230</v>
      </c>
      <c r="AK92" s="108">
        <v>110</v>
      </c>
      <c r="AL92" s="108">
        <v>120</v>
      </c>
      <c r="AM92" s="108"/>
      <c r="AN92" s="108"/>
      <c r="AO92" s="108"/>
      <c r="AP92" s="108"/>
      <c r="AQ92" s="108">
        <v>30</v>
      </c>
      <c r="AR92" s="109"/>
      <c r="AS92" s="110" t="str">
        <f>VLOOKUP(E92,Compte!A$1:K$398,10,FALSE)</f>
        <v>Gerald Cremer indiv aviron 230 + acces salle de sport 30 . 260 ?</v>
      </c>
    </row>
    <row r="93" spans="1:45" ht="14.25" hidden="1" customHeight="1" x14ac:dyDescent="0.3">
      <c r="A93" s="91" t="str">
        <f t="shared" si="10"/>
        <v xml:space="preserve">CRESPEIGNE GAKWAYA Joey </v>
      </c>
      <c r="B93" s="91">
        <f t="shared" si="14"/>
        <v>84</v>
      </c>
      <c r="C93" s="154" t="s">
        <v>308</v>
      </c>
      <c r="D93" s="91">
        <f>VLOOKUP(C93,Compte!F$1:K$398,6,FALSE)</f>
        <v>4128</v>
      </c>
      <c r="E93" s="92">
        <v>4101</v>
      </c>
      <c r="F93" s="93">
        <f>VLOOKUP(E93,Compte!A$1:K$398,2,FALSE)</f>
        <v>45544</v>
      </c>
      <c r="G93" s="128">
        <v>2024</v>
      </c>
      <c r="H93" s="111">
        <v>45551</v>
      </c>
      <c r="I93" s="112" t="s">
        <v>672</v>
      </c>
      <c r="J93" s="133" t="s">
        <v>673</v>
      </c>
      <c r="K93" s="113" t="s">
        <v>121</v>
      </c>
      <c r="L93" s="114">
        <v>42697</v>
      </c>
      <c r="M93" s="98">
        <f t="shared" si="15"/>
        <v>7</v>
      </c>
      <c r="N93" s="115" t="s">
        <v>674</v>
      </c>
      <c r="O93" s="137"/>
      <c r="P93" s="137"/>
      <c r="Q93" s="99" t="s">
        <v>135</v>
      </c>
      <c r="R93" s="116" t="s">
        <v>147</v>
      </c>
      <c r="S93" s="121" t="s">
        <v>675</v>
      </c>
      <c r="T93" s="126" t="s">
        <v>676</v>
      </c>
      <c r="U93" s="99" t="s">
        <v>677</v>
      </c>
      <c r="V93" s="99" t="s">
        <v>587</v>
      </c>
      <c r="W93" s="99"/>
      <c r="X93" s="99"/>
      <c r="Y93" s="99"/>
      <c r="Z93" s="41" t="s">
        <v>678</v>
      </c>
      <c r="AA93" s="91">
        <f>VLOOKUP(E93,Compte!A$1:K$398,9,FALSE)</f>
        <v>30</v>
      </c>
      <c r="AB93" s="123">
        <f t="shared" si="11"/>
        <v>30</v>
      </c>
      <c r="AC93" s="91">
        <f t="shared" si="12"/>
        <v>0</v>
      </c>
      <c r="AD93" s="118" t="s">
        <v>160</v>
      </c>
      <c r="AE93" s="118" t="s">
        <v>164</v>
      </c>
      <c r="AF93" s="118" t="s">
        <v>162</v>
      </c>
      <c r="AG93" s="152"/>
      <c r="AH93" s="152"/>
      <c r="AI93" s="515" t="s">
        <v>318</v>
      </c>
      <c r="AJ93" s="103">
        <f t="shared" si="13"/>
        <v>30</v>
      </c>
      <c r="AK93" s="92">
        <v>5</v>
      </c>
      <c r="AL93" s="92">
        <v>25</v>
      </c>
      <c r="AM93" s="92"/>
      <c r="AN93" s="92"/>
      <c r="AO93" s="92"/>
      <c r="AP93" s="92"/>
      <c r="AQ93" s="92"/>
      <c r="AR93" s="124"/>
      <c r="AS93" s="110" t="str">
        <f>VLOOKUP(E93,Compte!A$1:K$398,10,FALSE)</f>
        <v>240-101-0026 cotisation YJ-MTP Joey Crespeigne Gakwaya</v>
      </c>
    </row>
    <row r="94" spans="1:45" ht="14.25" hidden="1" customHeight="1" x14ac:dyDescent="0.3">
      <c r="A94" s="91" t="str">
        <f t="shared" si="10"/>
        <v>CRUCIFIX Benjamin</v>
      </c>
      <c r="B94" s="91">
        <f t="shared" si="14"/>
        <v>85</v>
      </c>
      <c r="C94" s="187" t="s">
        <v>679</v>
      </c>
      <c r="D94" s="91">
        <f>VLOOKUP(C94,Compte!F$1:K$398,6,FALSE)</f>
        <v>142</v>
      </c>
      <c r="E94" s="161">
        <v>142</v>
      </c>
      <c r="F94" s="93">
        <f>VLOOKUP(E94,Compte!A$1:K$398,2,FALSE)</f>
        <v>45351</v>
      </c>
      <c r="G94" s="401">
        <v>2024</v>
      </c>
      <c r="H94" s="162">
        <v>45374</v>
      </c>
      <c r="I94" s="178" t="s">
        <v>680</v>
      </c>
      <c r="J94" s="161" t="s">
        <v>681</v>
      </c>
      <c r="K94" s="165" t="s">
        <v>121</v>
      </c>
      <c r="L94" s="166">
        <v>32195</v>
      </c>
      <c r="M94" s="98">
        <f t="shared" si="15"/>
        <v>35</v>
      </c>
      <c r="N94" s="146" t="s">
        <v>682</v>
      </c>
      <c r="O94" s="146">
        <v>5000</v>
      </c>
      <c r="P94" s="146" t="s">
        <v>186</v>
      </c>
      <c r="Q94" s="99" t="s">
        <v>135</v>
      </c>
      <c r="R94" s="167" t="s">
        <v>147</v>
      </c>
      <c r="S94" s="100" t="s">
        <v>683</v>
      </c>
      <c r="T94" s="474" t="s">
        <v>684</v>
      </c>
      <c r="U94" s="146"/>
      <c r="V94" s="146"/>
      <c r="W94" s="146"/>
      <c r="X94" s="146"/>
      <c r="Y94" s="146"/>
      <c r="Z94" s="41" t="s">
        <v>685</v>
      </c>
      <c r="AA94" s="91">
        <f>VLOOKUP(E94,Compte!A$1:K$398,9,FALSE)</f>
        <v>165</v>
      </c>
      <c r="AB94" s="123">
        <f t="shared" si="11"/>
        <v>165</v>
      </c>
      <c r="AC94" s="91">
        <f t="shared" si="12"/>
        <v>0</v>
      </c>
      <c r="AD94" s="168" t="s">
        <v>160</v>
      </c>
      <c r="AE94" s="168" t="s">
        <v>161</v>
      </c>
      <c r="AF94" s="168" t="s">
        <v>188</v>
      </c>
      <c r="AG94" s="507"/>
      <c r="AH94" s="507"/>
      <c r="AI94" s="513" t="s">
        <v>460</v>
      </c>
      <c r="AJ94" s="103">
        <f t="shared" si="13"/>
        <v>165</v>
      </c>
      <c r="AK94" s="161">
        <v>110</v>
      </c>
      <c r="AL94" s="161">
        <v>55</v>
      </c>
      <c r="AM94" s="161"/>
      <c r="AN94" s="161"/>
      <c r="AO94" s="161"/>
      <c r="AP94" s="161"/>
      <c r="AQ94" s="92"/>
      <c r="AR94" s="124"/>
      <c r="AS94" s="110" t="str">
        <f>VLOOKUP(E94,Compte!A$1:K$398,10,FALSE)</f>
        <v>CRUCIFIX Benjamin - Cotisation2024 Yachting</v>
      </c>
    </row>
    <row r="95" spans="1:45" ht="14.25" hidden="1" customHeight="1" x14ac:dyDescent="0.3">
      <c r="A95" s="91" t="str">
        <f t="shared" si="10"/>
        <v>CUNIN Clément</v>
      </c>
      <c r="B95" s="91">
        <f t="shared" si="14"/>
        <v>86</v>
      </c>
      <c r="C95" s="92" t="s">
        <v>691</v>
      </c>
      <c r="D95" s="91">
        <f>VLOOKUP(C95,Compte!F$1:K$398,6,FALSE)</f>
        <v>3005</v>
      </c>
      <c r="E95" s="92">
        <v>3005</v>
      </c>
      <c r="F95" s="93">
        <f>VLOOKUP(E95,Compte!A$1:K$398,2,FALSE)</f>
        <v>45399</v>
      </c>
      <c r="G95" s="94">
        <v>2024</v>
      </c>
      <c r="H95" s="111">
        <v>45410</v>
      </c>
      <c r="I95" s="112" t="s">
        <v>692</v>
      </c>
      <c r="J95" s="92" t="s">
        <v>237</v>
      </c>
      <c r="K95" s="113" t="s">
        <v>108</v>
      </c>
      <c r="L95" s="114">
        <v>40050</v>
      </c>
      <c r="M95" s="98">
        <f t="shared" si="15"/>
        <v>14</v>
      </c>
      <c r="N95" s="115" t="s">
        <v>693</v>
      </c>
      <c r="O95" s="115">
        <v>5170</v>
      </c>
      <c r="P95" s="115" t="s">
        <v>110</v>
      </c>
      <c r="Q95" s="433"/>
      <c r="R95" s="116" t="s">
        <v>147</v>
      </c>
      <c r="S95" s="180" t="s">
        <v>694</v>
      </c>
      <c r="T95" s="126" t="s">
        <v>695</v>
      </c>
      <c r="U95" s="99"/>
      <c r="V95" s="99"/>
      <c r="W95" s="99"/>
      <c r="X95" s="99"/>
      <c r="Y95" s="99"/>
      <c r="Z95" s="41" t="s">
        <v>696</v>
      </c>
      <c r="AA95" s="91">
        <f>VLOOKUP(E95,Compte!A$1:K$398,9,FALSE)</f>
        <v>55</v>
      </c>
      <c r="AB95" s="123">
        <f t="shared" si="11"/>
        <v>55</v>
      </c>
      <c r="AC95" s="91">
        <f t="shared" si="12"/>
        <v>0</v>
      </c>
      <c r="AD95" s="118" t="s">
        <v>115</v>
      </c>
      <c r="AE95" s="118" t="s">
        <v>128</v>
      </c>
      <c r="AF95" s="118" t="s">
        <v>129</v>
      </c>
      <c r="AG95" s="119"/>
      <c r="AH95" s="119"/>
      <c r="AI95" s="106"/>
      <c r="AJ95" s="103">
        <f t="shared" si="13"/>
        <v>55</v>
      </c>
      <c r="AK95" s="92">
        <v>55</v>
      </c>
      <c r="AL95" s="92"/>
      <c r="AM95" s="92"/>
      <c r="AN95" s="92"/>
      <c r="AO95" s="92"/>
      <c r="AP95" s="92"/>
      <c r="AQ95" s="92"/>
      <c r="AR95" s="124"/>
      <c r="AS95" s="110" t="str">
        <f>VLOOKUP(E95,Compte!A$1:K$398,10,FALSE)</f>
        <v>Cotisation tennis 2024 Clément Cunin</v>
      </c>
    </row>
    <row r="96" spans="1:45" ht="14.25" hidden="1" customHeight="1" x14ac:dyDescent="0.3">
      <c r="A96" s="91" t="str">
        <f t="shared" si="10"/>
        <v>CUVELIER Dominique</v>
      </c>
      <c r="B96" s="91">
        <f t="shared" si="14"/>
        <v>87</v>
      </c>
      <c r="C96" s="398" t="s">
        <v>400</v>
      </c>
      <c r="D96" s="91">
        <f>VLOOKUP(C96,Compte!F$1:K$398,6,FALSE)</f>
        <v>4006</v>
      </c>
      <c r="E96" s="92">
        <v>273</v>
      </c>
      <c r="F96" s="93">
        <f>VLOOKUP(E96,Compte!A$1:K$398,2,FALSE)</f>
        <v>45393</v>
      </c>
      <c r="G96" s="128">
        <v>2024</v>
      </c>
      <c r="H96" s="111">
        <v>45399</v>
      </c>
      <c r="I96" s="112" t="s">
        <v>697</v>
      </c>
      <c r="J96" s="92" t="s">
        <v>249</v>
      </c>
      <c r="K96" s="113" t="s">
        <v>121</v>
      </c>
      <c r="L96" s="114">
        <v>25990</v>
      </c>
      <c r="M96" s="98">
        <f t="shared" si="15"/>
        <v>52</v>
      </c>
      <c r="N96" s="115" t="s">
        <v>403</v>
      </c>
      <c r="O96" s="115">
        <v>6560</v>
      </c>
      <c r="P96" s="115" t="s">
        <v>404</v>
      </c>
      <c r="Q96" s="99" t="s">
        <v>135</v>
      </c>
      <c r="R96" s="116"/>
      <c r="S96" s="181" t="s">
        <v>698</v>
      </c>
      <c r="T96" s="469" t="s">
        <v>699</v>
      </c>
      <c r="U96" s="99"/>
      <c r="V96" s="99"/>
      <c r="W96" s="99"/>
      <c r="X96" s="99"/>
      <c r="Y96" s="99"/>
      <c r="Z96" s="41" t="s">
        <v>407</v>
      </c>
      <c r="AA96" s="91">
        <f>VLOOKUP(E96,Compte!A$1:K$398,9,FALSE)</f>
        <v>180</v>
      </c>
      <c r="AB96" s="123">
        <f t="shared" si="11"/>
        <v>90</v>
      </c>
      <c r="AC96" s="91">
        <f t="shared" si="12"/>
        <v>90</v>
      </c>
      <c r="AD96" s="118" t="s">
        <v>160</v>
      </c>
      <c r="AE96" s="118" t="s">
        <v>161</v>
      </c>
      <c r="AF96" s="118" t="s">
        <v>211</v>
      </c>
      <c r="AG96" s="119"/>
      <c r="AH96" s="119"/>
      <c r="AI96" s="515" t="s">
        <v>220</v>
      </c>
      <c r="AJ96" s="103">
        <f t="shared" si="13"/>
        <v>90</v>
      </c>
      <c r="AK96" s="92">
        <v>50</v>
      </c>
      <c r="AL96" s="92">
        <v>40</v>
      </c>
      <c r="AM96" s="92"/>
      <c r="AN96" s="92"/>
      <c r="AO96" s="92"/>
      <c r="AP96" s="92"/>
      <c r="AQ96" s="92"/>
      <c r="AR96" s="124"/>
      <c r="AS96" s="110" t="str">
        <f>VLOOKUP(E96,Compte!A$1:K$398,10,FALSE)</f>
        <v>cotisation Cuvelier Dominique . Bosteels Roxane Yachting ???</v>
      </c>
    </row>
    <row r="97" spans="1:45" ht="14.25" hidden="1" customHeight="1" x14ac:dyDescent="0.3">
      <c r="A97" s="91" t="str">
        <f t="shared" si="10"/>
        <v>DACHELET Marc</v>
      </c>
      <c r="B97" s="91">
        <f t="shared" si="14"/>
        <v>88</v>
      </c>
      <c r="C97" s="92" t="s">
        <v>700</v>
      </c>
      <c r="D97" s="91">
        <f>VLOOKUP(C97,Compte!F$1:K$398,6,FALSE)</f>
        <v>36</v>
      </c>
      <c r="E97" s="92">
        <v>36</v>
      </c>
      <c r="F97" s="93">
        <f>VLOOKUP(E97,Compte!A$1:K$398,2,FALSE)</f>
        <v>45306</v>
      </c>
      <c r="G97" s="128">
        <v>2024</v>
      </c>
      <c r="H97" s="111">
        <v>45340</v>
      </c>
      <c r="I97" s="112" t="s">
        <v>701</v>
      </c>
      <c r="J97" s="92" t="s">
        <v>702</v>
      </c>
      <c r="K97" s="134" t="s">
        <v>121</v>
      </c>
      <c r="L97" s="114">
        <v>21360</v>
      </c>
      <c r="M97" s="98">
        <f t="shared" si="15"/>
        <v>65</v>
      </c>
      <c r="N97" s="113" t="s">
        <v>703</v>
      </c>
      <c r="O97" s="115">
        <v>5020</v>
      </c>
      <c r="P97" s="113" t="s">
        <v>704</v>
      </c>
      <c r="Q97" s="99" t="s">
        <v>135</v>
      </c>
      <c r="R97" s="116" t="s">
        <v>705</v>
      </c>
      <c r="S97" s="180" t="s">
        <v>706</v>
      </c>
      <c r="T97" s="129" t="s">
        <v>707</v>
      </c>
      <c r="U97" s="99"/>
      <c r="V97" s="99"/>
      <c r="W97" s="99"/>
      <c r="X97" s="99"/>
      <c r="Y97" s="99"/>
      <c r="Z97" s="41" t="s">
        <v>708</v>
      </c>
      <c r="AA97" s="91">
        <f>VLOOKUP(E97,Compte!A$1:K$398,9,FALSE)</f>
        <v>175</v>
      </c>
      <c r="AB97" s="102">
        <f t="shared" si="11"/>
        <v>175</v>
      </c>
      <c r="AC97" s="103">
        <f t="shared" si="12"/>
        <v>0</v>
      </c>
      <c r="AD97" s="118" t="s">
        <v>160</v>
      </c>
      <c r="AE97" s="118" t="s">
        <v>161</v>
      </c>
      <c r="AF97" s="118" t="s">
        <v>188</v>
      </c>
      <c r="AG97" s="152">
        <v>1</v>
      </c>
      <c r="AH97" s="152" t="s">
        <v>526</v>
      </c>
      <c r="AI97" s="518" t="s">
        <v>212</v>
      </c>
      <c r="AJ97" s="103">
        <f t="shared" si="13"/>
        <v>165</v>
      </c>
      <c r="AK97" s="108">
        <v>110</v>
      </c>
      <c r="AL97" s="108">
        <v>55</v>
      </c>
      <c r="AM97" s="108"/>
      <c r="AN97" s="108">
        <v>10</v>
      </c>
      <c r="AO97" s="108"/>
      <c r="AP97" s="108"/>
      <c r="AQ97" s="108"/>
      <c r="AR97" s="109"/>
      <c r="AS97" s="110" t="str">
        <f>VLOOKUP(E97,Compte!A$1:K$398,10,FALSE)</f>
        <v>cotisation RCNSM VOILE + EFFECTIF</v>
      </c>
    </row>
    <row r="98" spans="1:45" ht="14.25" hidden="1" customHeight="1" x14ac:dyDescent="0.3">
      <c r="A98" s="91" t="str">
        <f t="shared" si="10"/>
        <v>DAELEMANS Aurélie</v>
      </c>
      <c r="B98" s="91">
        <f t="shared" si="14"/>
        <v>89</v>
      </c>
      <c r="C98" s="92"/>
      <c r="D98" s="91" t="e">
        <f>VLOOKUP(C98,Compte!F$1:K$398,6,FALSE)</f>
        <v>#N/A</v>
      </c>
      <c r="E98" s="41">
        <v>4058</v>
      </c>
      <c r="F98" s="93">
        <f>VLOOKUP(E98,Compte!A$1:K$398,2,FALSE)</f>
        <v>45490</v>
      </c>
      <c r="G98" s="155">
        <v>2024</v>
      </c>
      <c r="H98" s="95">
        <v>45501</v>
      </c>
      <c r="I98" s="84" t="s">
        <v>709</v>
      </c>
      <c r="J98" s="41" t="s">
        <v>710</v>
      </c>
      <c r="K98" s="244" t="s">
        <v>108</v>
      </c>
      <c r="L98" s="97">
        <v>27758</v>
      </c>
      <c r="M98" s="98">
        <f t="shared" si="15"/>
        <v>48</v>
      </c>
      <c r="N98" s="96" t="s">
        <v>711</v>
      </c>
      <c r="O98" s="99">
        <v>1460</v>
      </c>
      <c r="P98" s="96" t="s">
        <v>712</v>
      </c>
      <c r="Q98" s="99" t="s">
        <v>135</v>
      </c>
      <c r="R98" s="100" t="s">
        <v>147</v>
      </c>
      <c r="S98" s="121" t="s">
        <v>713</v>
      </c>
      <c r="T98" s="455" t="s">
        <v>714</v>
      </c>
      <c r="U98" s="99"/>
      <c r="V98" s="99"/>
      <c r="W98" s="99"/>
      <c r="X98" s="99"/>
      <c r="Y98" s="99"/>
      <c r="Z98" s="41" t="s">
        <v>715</v>
      </c>
      <c r="AA98" s="91">
        <f>VLOOKUP(E98,Compte!A$1:K$398,9,FALSE)</f>
        <v>30</v>
      </c>
      <c r="AB98" s="102">
        <f t="shared" si="11"/>
        <v>30</v>
      </c>
      <c r="AC98" s="103">
        <f t="shared" si="12"/>
        <v>0</v>
      </c>
      <c r="AD98" s="104" t="s">
        <v>160</v>
      </c>
      <c r="AE98" s="104" t="s">
        <v>161</v>
      </c>
      <c r="AF98" s="104" t="s">
        <v>162</v>
      </c>
      <c r="AG98" s="510"/>
      <c r="AH98" s="510"/>
      <c r="AI98" s="515" t="s">
        <v>716</v>
      </c>
      <c r="AJ98" s="103">
        <f t="shared" si="13"/>
        <v>30</v>
      </c>
      <c r="AK98" s="107">
        <v>5</v>
      </c>
      <c r="AL98" s="107">
        <v>25</v>
      </c>
      <c r="AM98" s="356"/>
      <c r="AN98" s="107"/>
      <c r="AO98" s="107"/>
      <c r="AP98" s="107"/>
      <c r="AQ98" s="108"/>
      <c r="AR98" s="109"/>
      <c r="AS98" s="110" t="str">
        <f>VLOOKUP(E98,Compte!A$1:K$398,10,FALSE)</f>
        <v>Cotisation YA-MTP Aurelie Daelemans</v>
      </c>
    </row>
    <row r="99" spans="1:45" ht="14.25" customHeight="1" x14ac:dyDescent="0.3">
      <c r="A99" s="91" t="str">
        <f t="shared" si="10"/>
        <v>DAHOUT Dominique</v>
      </c>
      <c r="B99" s="91">
        <f t="shared" si="14"/>
        <v>90</v>
      </c>
      <c r="C99" s="92" t="s">
        <v>3762</v>
      </c>
      <c r="D99" s="91">
        <f>VLOOKUP(C99,Compte!F$1:K$398,6,FALSE)</f>
        <v>4143</v>
      </c>
      <c r="E99" s="92">
        <v>4143</v>
      </c>
      <c r="F99" s="93">
        <f>VLOOKUP(E99,Compte!A$1:K$398,2,FALSE)</f>
        <v>45600</v>
      </c>
      <c r="G99" s="364">
        <v>2024</v>
      </c>
      <c r="H99" s="111">
        <v>45651</v>
      </c>
      <c r="I99" s="112" t="s">
        <v>3765</v>
      </c>
      <c r="J99" s="92" t="s">
        <v>249</v>
      </c>
      <c r="K99" s="134" t="s">
        <v>108</v>
      </c>
      <c r="L99" s="114">
        <v>26413</v>
      </c>
      <c r="M99" s="98">
        <f t="shared" si="15"/>
        <v>51</v>
      </c>
      <c r="N99" s="113" t="s">
        <v>3770</v>
      </c>
      <c r="O99" s="115">
        <v>5100</v>
      </c>
      <c r="P99" s="113" t="s">
        <v>134</v>
      </c>
      <c r="Q99" s="99" t="s">
        <v>135</v>
      </c>
      <c r="R99" s="116" t="s">
        <v>147</v>
      </c>
      <c r="S99" s="121" t="s">
        <v>3769</v>
      </c>
      <c r="T99" s="129" t="s">
        <v>3768</v>
      </c>
      <c r="U99" s="99"/>
      <c r="V99" s="99"/>
      <c r="W99" s="99"/>
      <c r="X99" s="99"/>
      <c r="Y99" s="99"/>
      <c r="Z99" s="41" t="s">
        <v>3766</v>
      </c>
      <c r="AA99" s="91">
        <f>VLOOKUP(E99,Compte!A$1:K$398,9,FALSE)</f>
        <v>310</v>
      </c>
      <c r="AB99" s="102">
        <f t="shared" si="11"/>
        <v>80</v>
      </c>
      <c r="AC99" s="103">
        <f t="shared" si="12"/>
        <v>230</v>
      </c>
      <c r="AD99" s="118" t="s">
        <v>144</v>
      </c>
      <c r="AE99" s="118" t="s">
        <v>151</v>
      </c>
      <c r="AF99" s="118" t="s">
        <v>188</v>
      </c>
      <c r="AG99" s="529"/>
      <c r="AH99" s="529"/>
      <c r="AI99" s="529" t="s">
        <v>3767</v>
      </c>
      <c r="AJ99" s="103">
        <f t="shared" si="13"/>
        <v>80</v>
      </c>
      <c r="AK99" s="108">
        <v>30</v>
      </c>
      <c r="AL99" s="108">
        <v>50</v>
      </c>
      <c r="AM99" s="108"/>
      <c r="AN99" s="108"/>
      <c r="AO99" s="108"/>
      <c r="AP99" s="108"/>
      <c r="AQ99" s="108"/>
      <c r="AR99" s="109"/>
      <c r="AS99" s="110" t="str">
        <f>VLOOKUP(E99,Compte!A$1:K$398,10,FALSE)</f>
        <v>Dominique Dahout Cotisation Aviron RCNSM 2024-2025</v>
      </c>
    </row>
    <row r="100" spans="1:45" ht="14.25" customHeight="1" x14ac:dyDescent="0.3">
      <c r="A100" s="91" t="str">
        <f t="shared" si="10"/>
        <v>DAHOUT Dominique</v>
      </c>
      <c r="B100" s="91">
        <f t="shared" si="14"/>
        <v>90</v>
      </c>
      <c r="C100" s="92" t="s">
        <v>3762</v>
      </c>
      <c r="D100" s="91">
        <f>VLOOKUP(C100,Compte!F$1:K$398,6,FALSE)</f>
        <v>4143</v>
      </c>
      <c r="E100" s="92" t="s">
        <v>144</v>
      </c>
      <c r="F100" s="93">
        <f>VLOOKUP(E100,Compte!A$1:K$398,2,FALSE)</f>
        <v>0</v>
      </c>
      <c r="G100" s="364">
        <v>2025</v>
      </c>
      <c r="H100" s="111">
        <v>45651</v>
      </c>
      <c r="I100" s="112" t="s">
        <v>3765</v>
      </c>
      <c r="J100" s="92" t="s">
        <v>249</v>
      </c>
      <c r="K100" s="134" t="s">
        <v>108</v>
      </c>
      <c r="L100" s="114">
        <v>26413</v>
      </c>
      <c r="M100" s="98">
        <f t="shared" si="15"/>
        <v>51</v>
      </c>
      <c r="N100" s="113" t="s">
        <v>3770</v>
      </c>
      <c r="O100" s="115">
        <v>5100</v>
      </c>
      <c r="P100" s="113" t="s">
        <v>134</v>
      </c>
      <c r="Q100" s="99" t="s">
        <v>135</v>
      </c>
      <c r="R100" s="116" t="s">
        <v>147</v>
      </c>
      <c r="S100" s="121" t="s">
        <v>3769</v>
      </c>
      <c r="T100" s="129" t="s">
        <v>3768</v>
      </c>
      <c r="U100" s="99"/>
      <c r="V100" s="99"/>
      <c r="W100" s="99"/>
      <c r="X100" s="99"/>
      <c r="Y100" s="99"/>
      <c r="Z100" s="41" t="s">
        <v>3766</v>
      </c>
      <c r="AA100" s="91">
        <f>VLOOKUP(E100,Compte!A$1:K$398,9,FALSE)</f>
        <v>0</v>
      </c>
      <c r="AB100" s="102">
        <f t="shared" si="11"/>
        <v>230</v>
      </c>
      <c r="AC100" s="103">
        <f t="shared" si="12"/>
        <v>-230</v>
      </c>
      <c r="AD100" s="118" t="s">
        <v>144</v>
      </c>
      <c r="AE100" s="118" t="s">
        <v>151</v>
      </c>
      <c r="AF100" s="118" t="s">
        <v>188</v>
      </c>
      <c r="AG100" s="529"/>
      <c r="AH100" s="529"/>
      <c r="AI100" s="529"/>
      <c r="AJ100" s="103">
        <f t="shared" si="13"/>
        <v>230</v>
      </c>
      <c r="AK100" s="108">
        <v>110</v>
      </c>
      <c r="AL100" s="108">
        <v>120</v>
      </c>
      <c r="AM100" s="108"/>
      <c r="AN100" s="108"/>
      <c r="AO100" s="108"/>
      <c r="AP100" s="108"/>
      <c r="AQ100" s="108"/>
      <c r="AR100" s="109"/>
      <c r="AS100" s="110" t="str">
        <f>VLOOKUP(E100,Compte!A$1:K$398,10,FALSE)</f>
        <v>---</v>
      </c>
    </row>
    <row r="101" spans="1:45" ht="14.25" hidden="1" customHeight="1" x14ac:dyDescent="0.3">
      <c r="A101" s="91" t="str">
        <f t="shared" si="10"/>
        <v>DAMOISEAU Alexandre</v>
      </c>
      <c r="B101" s="91">
        <f t="shared" si="14"/>
        <v>91</v>
      </c>
      <c r="C101" s="154" t="s">
        <v>308</v>
      </c>
      <c r="D101" s="91">
        <f>VLOOKUP(C101,Compte!F$1:K$398,6,FALSE)</f>
        <v>4128</v>
      </c>
      <c r="E101" s="92">
        <v>4094</v>
      </c>
      <c r="F101" s="93">
        <f>VLOOKUP(E101,Compte!A$1:K$398,2,FALSE)</f>
        <v>45544</v>
      </c>
      <c r="G101" s="128">
        <v>2024</v>
      </c>
      <c r="H101" s="111">
        <v>45551</v>
      </c>
      <c r="I101" s="112" t="s">
        <v>717</v>
      </c>
      <c r="J101" s="133" t="s">
        <v>718</v>
      </c>
      <c r="K101" s="113" t="s">
        <v>121</v>
      </c>
      <c r="L101" s="114">
        <v>41838</v>
      </c>
      <c r="M101" s="98">
        <f t="shared" si="15"/>
        <v>9</v>
      </c>
      <c r="N101" s="115" t="s">
        <v>719</v>
      </c>
      <c r="O101" s="115">
        <v>5570</v>
      </c>
      <c r="P101" s="115" t="s">
        <v>720</v>
      </c>
      <c r="Q101" s="423" t="s">
        <v>135</v>
      </c>
      <c r="R101" s="116" t="s">
        <v>147</v>
      </c>
      <c r="S101" s="121" t="s">
        <v>721</v>
      </c>
      <c r="T101" s="126" t="s">
        <v>722</v>
      </c>
      <c r="U101" s="99" t="s">
        <v>723</v>
      </c>
      <c r="V101" s="99" t="s">
        <v>724</v>
      </c>
      <c r="W101" s="99"/>
      <c r="X101" s="99"/>
      <c r="Y101" s="99"/>
      <c r="Z101" s="41" t="s">
        <v>725</v>
      </c>
      <c r="AA101" s="91">
        <f>VLOOKUP(E101,Compte!A$1:K$398,9,FALSE)</f>
        <v>30</v>
      </c>
      <c r="AB101" s="123">
        <f t="shared" si="11"/>
        <v>30</v>
      </c>
      <c r="AC101" s="91">
        <f t="shared" si="12"/>
        <v>0</v>
      </c>
      <c r="AD101" s="118" t="s">
        <v>160</v>
      </c>
      <c r="AE101" s="118" t="s">
        <v>164</v>
      </c>
      <c r="AF101" s="118" t="s">
        <v>162</v>
      </c>
      <c r="AG101" s="119"/>
      <c r="AH101" s="119"/>
      <c r="AI101" s="515" t="s">
        <v>318</v>
      </c>
      <c r="AJ101" s="103">
        <f t="shared" si="13"/>
        <v>30</v>
      </c>
      <c r="AK101" s="92">
        <v>5</v>
      </c>
      <c r="AL101" s="92">
        <v>25</v>
      </c>
      <c r="AM101" s="92"/>
      <c r="AN101" s="92"/>
      <c r="AO101" s="92"/>
      <c r="AP101" s="92"/>
      <c r="AQ101" s="92"/>
      <c r="AR101" s="124"/>
      <c r="AS101" s="110" t="str">
        <f>VLOOKUP(E101,Compte!A$1:K$398,10,FALSE)</f>
        <v>240-101-0026 cotisation YJ-MTP Alexandre Damoiseau</v>
      </c>
    </row>
    <row r="102" spans="1:45" ht="14.25" customHeight="1" x14ac:dyDescent="0.3">
      <c r="A102" s="91" t="str">
        <f t="shared" si="10"/>
        <v>DANDOIS Philippe</v>
      </c>
      <c r="B102" s="91">
        <f t="shared" si="14"/>
        <v>92</v>
      </c>
      <c r="C102" s="92" t="s">
        <v>726</v>
      </c>
      <c r="D102" s="91">
        <f>VLOOKUP(C102,Compte!F$1:K$398,6,FALSE)</f>
        <v>4075</v>
      </c>
      <c r="E102" s="92">
        <v>62</v>
      </c>
      <c r="F102" s="93">
        <f>VLOOKUP(E102,Compte!A$1:K$398,2,FALSE)</f>
        <v>45317</v>
      </c>
      <c r="G102" s="94">
        <v>2024</v>
      </c>
      <c r="H102" s="111">
        <v>45340</v>
      </c>
      <c r="I102" s="112" t="s">
        <v>727</v>
      </c>
      <c r="J102" s="92" t="s">
        <v>321</v>
      </c>
      <c r="K102" s="113" t="s">
        <v>121</v>
      </c>
      <c r="L102" s="114">
        <v>22331</v>
      </c>
      <c r="M102" s="98">
        <f t="shared" si="15"/>
        <v>62</v>
      </c>
      <c r="N102" s="131" t="s">
        <v>728</v>
      </c>
      <c r="O102" s="115">
        <v>5000</v>
      </c>
      <c r="P102" s="113" t="s">
        <v>186</v>
      </c>
      <c r="Q102" s="99" t="s">
        <v>135</v>
      </c>
      <c r="R102" s="116" t="s">
        <v>729</v>
      </c>
      <c r="S102" s="116" t="s">
        <v>730</v>
      </c>
      <c r="T102" s="113" t="s">
        <v>731</v>
      </c>
      <c r="U102" s="99"/>
      <c r="V102" s="99"/>
      <c r="W102" s="99"/>
      <c r="X102" s="99"/>
      <c r="Y102" s="99"/>
      <c r="Z102" s="41" t="s">
        <v>732</v>
      </c>
      <c r="AA102" s="91">
        <f>VLOOKUP(E102,Compte!A$1:K$398,9,FALSE)</f>
        <v>405</v>
      </c>
      <c r="AB102" s="102">
        <f t="shared" si="11"/>
        <v>265</v>
      </c>
      <c r="AC102" s="103">
        <f t="shared" si="12"/>
        <v>140</v>
      </c>
      <c r="AD102" s="118" t="s">
        <v>144</v>
      </c>
      <c r="AE102" s="118" t="s">
        <v>151</v>
      </c>
      <c r="AF102" s="118" t="s">
        <v>117</v>
      </c>
      <c r="AG102" s="119"/>
      <c r="AH102" s="119"/>
      <c r="AI102" s="517" t="s">
        <v>733</v>
      </c>
      <c r="AJ102" s="103">
        <f t="shared" si="13"/>
        <v>265</v>
      </c>
      <c r="AK102" s="108">
        <v>140</v>
      </c>
      <c r="AL102" s="108">
        <v>125</v>
      </c>
      <c r="AM102" s="108"/>
      <c r="AN102" s="108"/>
      <c r="AO102" s="108"/>
      <c r="AP102" s="108"/>
      <c r="AQ102" s="108"/>
      <c r="AR102" s="109"/>
      <c r="AS102" s="110" t="str">
        <f>VLOOKUP(E102,Compte!A$1:K$398,10,FALSE)</f>
        <v>Cotisation 2024 chef famille Dandois Philippe + Duquesne Veronique/  + acces salle Duquesne  Vero</v>
      </c>
    </row>
    <row r="103" spans="1:45" ht="14.25" hidden="1" customHeight="1" x14ac:dyDescent="0.3">
      <c r="A103" s="91" t="str">
        <f t="shared" si="10"/>
        <v>DANDOIS Philippe</v>
      </c>
      <c r="B103" s="91">
        <f t="shared" si="14"/>
        <v>92</v>
      </c>
      <c r="C103" s="138" t="s">
        <v>726</v>
      </c>
      <c r="D103" s="91">
        <f>VLOOKUP(C103,Compte!F$1:K$398,6,FALSE)</f>
        <v>4075</v>
      </c>
      <c r="E103" s="138">
        <v>4055</v>
      </c>
      <c r="F103" s="93">
        <f>VLOOKUP(E103,Compte!A$1:K$398,2,FALSE)</f>
        <v>45490</v>
      </c>
      <c r="G103" s="128">
        <v>2024</v>
      </c>
      <c r="H103" s="139">
        <v>45538</v>
      </c>
      <c r="I103" s="140" t="s">
        <v>727</v>
      </c>
      <c r="J103" s="138" t="s">
        <v>321</v>
      </c>
      <c r="K103" s="141" t="s">
        <v>121</v>
      </c>
      <c r="L103" s="142">
        <v>22331</v>
      </c>
      <c r="M103" s="98">
        <f t="shared" si="15"/>
        <v>62</v>
      </c>
      <c r="N103" s="422" t="s">
        <v>728</v>
      </c>
      <c r="O103" s="143">
        <v>5000</v>
      </c>
      <c r="P103" s="141" t="s">
        <v>186</v>
      </c>
      <c r="Q103" s="99" t="s">
        <v>734</v>
      </c>
      <c r="R103" s="144" t="s">
        <v>729</v>
      </c>
      <c r="S103" s="144" t="s">
        <v>730</v>
      </c>
      <c r="T103" s="141" t="s">
        <v>731</v>
      </c>
      <c r="U103" s="146"/>
      <c r="V103" s="146"/>
      <c r="W103" s="146"/>
      <c r="X103" s="146"/>
      <c r="Y103" s="146"/>
      <c r="Z103" s="41" t="s">
        <v>732</v>
      </c>
      <c r="AA103" s="91">
        <f>VLOOKUP(E103,Compte!A$1:K$398,9,FALSE)</f>
        <v>30</v>
      </c>
      <c r="AB103" s="102">
        <f t="shared" si="11"/>
        <v>85</v>
      </c>
      <c r="AC103" s="103">
        <f t="shared" si="12"/>
        <v>-55</v>
      </c>
      <c r="AD103" s="147" t="s">
        <v>160</v>
      </c>
      <c r="AE103" s="147" t="s">
        <v>161</v>
      </c>
      <c r="AF103" s="147" t="s">
        <v>188</v>
      </c>
      <c r="AG103" s="152"/>
      <c r="AH103" s="152"/>
      <c r="AI103" s="513" t="s">
        <v>735</v>
      </c>
      <c r="AJ103" s="103">
        <f t="shared" si="13"/>
        <v>55</v>
      </c>
      <c r="AK103" s="150">
        <v>0</v>
      </c>
      <c r="AL103" s="150">
        <v>55</v>
      </c>
      <c r="AM103" s="357"/>
      <c r="AN103" s="150"/>
      <c r="AO103" s="150"/>
      <c r="AP103" s="150"/>
      <c r="AQ103" s="108"/>
      <c r="AR103" s="109">
        <v>30</v>
      </c>
      <c r="AS103" s="110" t="str">
        <f>VLOOKUP(E103,Compte!A$1:K$398,10,FALSE)</f>
        <v>Cotisation YA-MTP Philippe Dandois</v>
      </c>
    </row>
    <row r="104" spans="1:45" ht="14.25" hidden="1" customHeight="1" x14ac:dyDescent="0.3">
      <c r="A104" s="91" t="str">
        <f t="shared" si="10"/>
        <v>DANDOIS Philippe</v>
      </c>
      <c r="B104" s="91">
        <f t="shared" si="14"/>
        <v>92</v>
      </c>
      <c r="C104" s="161" t="s">
        <v>726</v>
      </c>
      <c r="D104" s="91">
        <f>VLOOKUP(C104,Compte!F$1:K$398,6,FALSE)</f>
        <v>4075</v>
      </c>
      <c r="E104" s="92">
        <v>4075</v>
      </c>
      <c r="F104" s="93">
        <f>VLOOKUP(E104,Compte!A$1:K$398,2,FALSE)</f>
        <v>45509</v>
      </c>
      <c r="G104" s="128">
        <v>2024</v>
      </c>
      <c r="H104" s="111">
        <v>45538</v>
      </c>
      <c r="I104" s="112" t="s">
        <v>727</v>
      </c>
      <c r="J104" s="92" t="s">
        <v>321</v>
      </c>
      <c r="K104" s="113"/>
      <c r="L104" s="114"/>
      <c r="M104" s="98">
        <f t="shared" si="15"/>
        <v>123</v>
      </c>
      <c r="N104" s="131"/>
      <c r="O104" s="115"/>
      <c r="P104" s="113"/>
      <c r="Q104" s="99"/>
      <c r="R104" s="116"/>
      <c r="S104" s="116"/>
      <c r="T104" s="113"/>
      <c r="U104" s="99"/>
      <c r="V104" s="99"/>
      <c r="W104" s="99"/>
      <c r="X104" s="99"/>
      <c r="Y104" s="99"/>
      <c r="Z104" s="41" t="s">
        <v>732</v>
      </c>
      <c r="AA104" s="91">
        <f>VLOOKUP(E104,Compte!A$1:K$398,9,FALSE)</f>
        <v>55</v>
      </c>
      <c r="AB104" s="102">
        <f t="shared" si="11"/>
        <v>0</v>
      </c>
      <c r="AC104" s="103">
        <f t="shared" si="12"/>
        <v>55</v>
      </c>
      <c r="AD104" s="118" t="s">
        <v>160</v>
      </c>
      <c r="AE104" s="118" t="s">
        <v>161</v>
      </c>
      <c r="AF104" s="118" t="s">
        <v>188</v>
      </c>
      <c r="AG104" s="119"/>
      <c r="AH104" s="119"/>
      <c r="AI104" s="105" t="s">
        <v>330</v>
      </c>
      <c r="AJ104" s="103">
        <f t="shared" si="13"/>
        <v>0</v>
      </c>
      <c r="AK104" s="108"/>
      <c r="AL104" s="108"/>
      <c r="AM104" s="108"/>
      <c r="AN104" s="108"/>
      <c r="AO104" s="108"/>
      <c r="AP104" s="108"/>
      <c r="AQ104" s="108"/>
      <c r="AR104" s="109"/>
      <c r="AS104" s="110" t="str">
        <f>VLOOKUP(E104,Compte!A$1:K$398,10,FALSE)</f>
        <v>Dandois Philippe/ extension cotisation Yachting</v>
      </c>
    </row>
    <row r="105" spans="1:45" ht="14.25" hidden="1" customHeight="1" x14ac:dyDescent="0.3">
      <c r="A105" s="91" t="str">
        <f t="shared" si="10"/>
        <v>DARVILLE Chantal</v>
      </c>
      <c r="B105" s="91">
        <f t="shared" si="14"/>
        <v>93</v>
      </c>
      <c r="C105" s="92" t="s">
        <v>736</v>
      </c>
      <c r="D105" s="91">
        <f>VLOOKUP(C105,Compte!F$1:K$398,6,FALSE)</f>
        <v>110</v>
      </c>
      <c r="E105" s="92" t="s">
        <v>144</v>
      </c>
      <c r="F105" s="93">
        <f>VLOOKUP(E105,Compte!A$1:K$398,2,FALSE)</f>
        <v>0</v>
      </c>
      <c r="G105" s="128">
        <v>2024</v>
      </c>
      <c r="H105" s="111">
        <v>45357</v>
      </c>
      <c r="I105" s="112" t="s">
        <v>737</v>
      </c>
      <c r="J105" s="92" t="s">
        <v>414</v>
      </c>
      <c r="K105" s="113" t="s">
        <v>108</v>
      </c>
      <c r="L105" s="114">
        <v>18264</v>
      </c>
      <c r="M105" s="98">
        <f t="shared" si="15"/>
        <v>73</v>
      </c>
      <c r="N105" s="115" t="s">
        <v>738</v>
      </c>
      <c r="O105" s="115">
        <v>5081</v>
      </c>
      <c r="P105" s="115" t="s">
        <v>739</v>
      </c>
      <c r="Q105" s="99" t="s">
        <v>135</v>
      </c>
      <c r="R105" s="116" t="s">
        <v>147</v>
      </c>
      <c r="S105" s="116" t="s">
        <v>740</v>
      </c>
      <c r="T105" s="126" t="s">
        <v>741</v>
      </c>
      <c r="U105" s="99"/>
      <c r="V105" s="99"/>
      <c r="W105" s="99"/>
      <c r="X105" s="99"/>
      <c r="Y105" s="99"/>
      <c r="Z105" s="41" t="s">
        <v>742</v>
      </c>
      <c r="AA105" s="91">
        <f>VLOOKUP(E105,Compte!A$1:K$398,9,FALSE)</f>
        <v>0</v>
      </c>
      <c r="AB105" s="123">
        <f t="shared" si="11"/>
        <v>50</v>
      </c>
      <c r="AC105" s="91">
        <f t="shared" si="12"/>
        <v>-50</v>
      </c>
      <c r="AD105" s="118" t="s">
        <v>160</v>
      </c>
      <c r="AE105" s="118" t="s">
        <v>161</v>
      </c>
      <c r="AF105" s="118" t="s">
        <v>174</v>
      </c>
      <c r="AG105" s="119"/>
      <c r="AH105" s="119"/>
      <c r="AI105" s="119" t="s">
        <v>281</v>
      </c>
      <c r="AJ105" s="103">
        <f t="shared" si="13"/>
        <v>50</v>
      </c>
      <c r="AK105" s="92">
        <v>50</v>
      </c>
      <c r="AL105" s="92"/>
      <c r="AM105" s="92"/>
      <c r="AN105" s="92"/>
      <c r="AO105" s="92"/>
      <c r="AP105" s="92"/>
      <c r="AQ105" s="92"/>
      <c r="AR105" s="124"/>
      <c r="AS105" s="110" t="str">
        <f>VLOOKUP(E105,Compte!A$1:K$398,10,FALSE)</f>
        <v>---</v>
      </c>
    </row>
    <row r="106" spans="1:45" ht="14.25" hidden="1" customHeight="1" x14ac:dyDescent="0.3">
      <c r="A106" s="91" t="str">
        <f t="shared" si="10"/>
        <v>DASSY Patrick</v>
      </c>
      <c r="B106" s="91">
        <f t="shared" si="14"/>
        <v>94</v>
      </c>
      <c r="C106" s="92"/>
      <c r="D106" s="91" t="e">
        <f>VLOOKUP(C106,Compte!F$1:K$398,6,FALSE)</f>
        <v>#N/A</v>
      </c>
      <c r="E106" s="92">
        <v>252</v>
      </c>
      <c r="F106" s="93">
        <f>VLOOKUP(E106,Compte!A$1:K$398,2,FALSE)</f>
        <v>45390</v>
      </c>
      <c r="G106" s="128">
        <v>2024</v>
      </c>
      <c r="H106" s="111">
        <v>45399</v>
      </c>
      <c r="I106" s="112" t="s">
        <v>743</v>
      </c>
      <c r="J106" s="92" t="s">
        <v>744</v>
      </c>
      <c r="K106" s="113" t="s">
        <v>121</v>
      </c>
      <c r="L106" s="114">
        <v>28586</v>
      </c>
      <c r="M106" s="98">
        <f t="shared" ref="M106:M137" si="16">DATEDIF(L106,$L$3,"y")</f>
        <v>45</v>
      </c>
      <c r="N106" s="115" t="s">
        <v>745</v>
      </c>
      <c r="O106" s="115">
        <v>5310</v>
      </c>
      <c r="P106" s="115" t="s">
        <v>746</v>
      </c>
      <c r="Q106" s="99" t="s">
        <v>135</v>
      </c>
      <c r="R106" s="116" t="s">
        <v>147</v>
      </c>
      <c r="S106" s="121" t="s">
        <v>747</v>
      </c>
      <c r="T106" s="157" t="s">
        <v>748</v>
      </c>
      <c r="U106" s="99"/>
      <c r="V106" s="99"/>
      <c r="W106" s="99"/>
      <c r="X106" s="99"/>
      <c r="Y106" s="99"/>
      <c r="Z106" s="41" t="s">
        <v>749</v>
      </c>
      <c r="AA106" s="91">
        <f>VLOOKUP(E106,Compte!A$1:K$398,9,FALSE)</f>
        <v>90</v>
      </c>
      <c r="AB106" s="102">
        <f t="shared" si="11"/>
        <v>90</v>
      </c>
      <c r="AC106" s="103">
        <f t="shared" si="12"/>
        <v>0</v>
      </c>
      <c r="AD106" s="118" t="s">
        <v>160</v>
      </c>
      <c r="AE106" s="118" t="s">
        <v>161</v>
      </c>
      <c r="AF106" s="118" t="s">
        <v>211</v>
      </c>
      <c r="AG106" s="119"/>
      <c r="AH106" s="119"/>
      <c r="AI106" s="515" t="s">
        <v>220</v>
      </c>
      <c r="AJ106" s="103">
        <f t="shared" si="13"/>
        <v>90</v>
      </c>
      <c r="AK106" s="108">
        <v>50</v>
      </c>
      <c r="AL106" s="108">
        <v>40</v>
      </c>
      <c r="AM106" s="108"/>
      <c r="AN106" s="92"/>
      <c r="AO106" s="92"/>
      <c r="AP106" s="92"/>
      <c r="AQ106" s="92"/>
      <c r="AR106" s="124"/>
      <c r="AS106" s="110" t="str">
        <f>VLOOKUP(E106,Compte!A$1:K$398,10,FALSE)</f>
        <v>Cotisation YA-VCR Patrick Dassy</v>
      </c>
    </row>
    <row r="107" spans="1:45" ht="14.25" hidden="1" customHeight="1" x14ac:dyDescent="0.3">
      <c r="A107" s="91" t="str">
        <f t="shared" si="10"/>
        <v>DAUBE  Anne</v>
      </c>
      <c r="B107" s="91">
        <f t="shared" si="14"/>
        <v>95</v>
      </c>
      <c r="C107" s="92" t="s">
        <v>750</v>
      </c>
      <c r="D107" s="91">
        <f>VLOOKUP(C107,Compte!F$1:K$398,6,FALSE)</f>
        <v>135</v>
      </c>
      <c r="E107" s="92">
        <v>135</v>
      </c>
      <c r="F107" s="93">
        <f>VLOOKUP(E107,Compte!A$1:K$398,2,FALSE)</f>
        <v>45349</v>
      </c>
      <c r="G107" s="94">
        <v>2024</v>
      </c>
      <c r="H107" s="111">
        <v>45374</v>
      </c>
      <c r="I107" s="112" t="s">
        <v>751</v>
      </c>
      <c r="J107" s="92" t="s">
        <v>752</v>
      </c>
      <c r="K107" s="113" t="s">
        <v>108</v>
      </c>
      <c r="L107" s="120">
        <v>23625</v>
      </c>
      <c r="M107" s="98">
        <f t="shared" si="16"/>
        <v>59</v>
      </c>
      <c r="N107" s="115" t="s">
        <v>753</v>
      </c>
      <c r="O107" s="115">
        <v>5170</v>
      </c>
      <c r="P107" s="115" t="s">
        <v>754</v>
      </c>
      <c r="Q107" s="99" t="s">
        <v>135</v>
      </c>
      <c r="R107" s="116" t="s">
        <v>147</v>
      </c>
      <c r="S107" s="116" t="s">
        <v>755</v>
      </c>
      <c r="T107" s="126" t="s">
        <v>756</v>
      </c>
      <c r="U107" s="99"/>
      <c r="V107" s="99"/>
      <c r="W107" s="99"/>
      <c r="X107" s="99"/>
      <c r="Y107" s="99"/>
      <c r="Z107" s="41" t="s">
        <v>757</v>
      </c>
      <c r="AA107" s="91">
        <f>VLOOKUP(E107,Compte!A$1:K$398,9,FALSE)</f>
        <v>205</v>
      </c>
      <c r="AB107" s="102">
        <f t="shared" si="11"/>
        <v>205</v>
      </c>
      <c r="AC107" s="103">
        <f t="shared" si="12"/>
        <v>0</v>
      </c>
      <c r="AD107" s="118" t="s">
        <v>115</v>
      </c>
      <c r="AE107" s="118" t="s">
        <v>116</v>
      </c>
      <c r="AF107" s="118" t="s">
        <v>188</v>
      </c>
      <c r="AG107" s="119"/>
      <c r="AH107" s="119"/>
      <c r="AI107" s="106"/>
      <c r="AJ107" s="103">
        <f t="shared" si="13"/>
        <v>175</v>
      </c>
      <c r="AK107" s="108">
        <v>110</v>
      </c>
      <c r="AL107" s="108">
        <v>65</v>
      </c>
      <c r="AM107" s="108"/>
      <c r="AN107" s="92"/>
      <c r="AO107" s="92"/>
      <c r="AP107" s="92"/>
      <c r="AQ107" s="92">
        <v>30</v>
      </c>
      <c r="AR107" s="124"/>
      <c r="AS107" s="110" t="str">
        <f>VLOOKUP(E107,Compte!A$1:K$398,10,FALSE)</f>
        <v>Citisation tennis anne daube</v>
      </c>
    </row>
    <row r="108" spans="1:45" ht="14.25" hidden="1" customHeight="1" x14ac:dyDescent="0.3">
      <c r="A108" s="91" t="str">
        <f t="shared" si="10"/>
        <v>DE BEUSSCHER Nathan</v>
      </c>
      <c r="B108" s="91">
        <f t="shared" si="14"/>
        <v>96</v>
      </c>
      <c r="C108" s="41"/>
      <c r="D108" s="91" t="e">
        <f>VLOOKUP(C108,Compte!F$1:K$398,6,FALSE)</f>
        <v>#N/A</v>
      </c>
      <c r="E108" s="41">
        <v>4078</v>
      </c>
      <c r="F108" s="93">
        <f>VLOOKUP(E108,Compte!A$1:K$398,2,FALSE)</f>
        <v>45513</v>
      </c>
      <c r="G108" s="128">
        <v>2024</v>
      </c>
      <c r="H108" s="95">
        <v>45538</v>
      </c>
      <c r="I108" s="84" t="s">
        <v>758</v>
      </c>
      <c r="J108" s="41" t="s">
        <v>759</v>
      </c>
      <c r="K108" s="96" t="s">
        <v>121</v>
      </c>
      <c r="L108" s="171">
        <v>35761</v>
      </c>
      <c r="M108" s="98">
        <f t="shared" si="16"/>
        <v>26</v>
      </c>
      <c r="N108" s="423" t="s">
        <v>760</v>
      </c>
      <c r="O108" s="99">
        <v>5310</v>
      </c>
      <c r="P108" s="99" t="s">
        <v>761</v>
      </c>
      <c r="Q108" s="99" t="s">
        <v>135</v>
      </c>
      <c r="R108" s="100" t="s">
        <v>147</v>
      </c>
      <c r="S108" s="573" t="s">
        <v>762</v>
      </c>
      <c r="T108" s="460" t="s">
        <v>763</v>
      </c>
      <c r="U108" s="99"/>
      <c r="V108" s="99"/>
      <c r="W108" s="99"/>
      <c r="X108" s="99"/>
      <c r="Y108" s="99"/>
      <c r="Z108" s="41" t="s">
        <v>764</v>
      </c>
      <c r="AA108" s="91">
        <f>VLOOKUP(E108,Compte!A$1:K$398,9,FALSE)</f>
        <v>30</v>
      </c>
      <c r="AB108" s="102">
        <f t="shared" si="11"/>
        <v>30</v>
      </c>
      <c r="AC108" s="103">
        <f t="shared" si="12"/>
        <v>0</v>
      </c>
      <c r="AD108" s="104" t="s">
        <v>160</v>
      </c>
      <c r="AE108" s="104" t="s">
        <v>161</v>
      </c>
      <c r="AF108" s="104" t="s">
        <v>162</v>
      </c>
      <c r="AG108" s="152"/>
      <c r="AH108" s="152"/>
      <c r="AI108" s="518" t="s">
        <v>765</v>
      </c>
      <c r="AJ108" s="103">
        <f t="shared" si="13"/>
        <v>30</v>
      </c>
      <c r="AK108" s="107">
        <v>5</v>
      </c>
      <c r="AL108" s="107">
        <v>25</v>
      </c>
      <c r="AM108" s="356"/>
      <c r="AN108" s="41"/>
      <c r="AO108" s="41"/>
      <c r="AP108" s="41"/>
      <c r="AQ108" s="92"/>
      <c r="AR108" s="124"/>
      <c r="AS108" s="110" t="str">
        <f>VLOOKUP(E108,Compte!A$1:K$398,10,FALSE)</f>
        <v>Cotisation YA-MTP Nathan De Beusscher</v>
      </c>
    </row>
    <row r="109" spans="1:45" ht="14.25" customHeight="1" x14ac:dyDescent="0.3">
      <c r="A109" s="91" t="str">
        <f t="shared" si="10"/>
        <v>DE BOISRIOU Henri</v>
      </c>
      <c r="B109" s="91">
        <f t="shared" si="14"/>
        <v>97</v>
      </c>
      <c r="C109" s="92" t="s">
        <v>766</v>
      </c>
      <c r="D109" s="91">
        <f>VLOOKUP(C109,Compte!F$1:K$398,6,FALSE)</f>
        <v>0.16</v>
      </c>
      <c r="E109" s="92">
        <v>0.16</v>
      </c>
      <c r="F109" s="93">
        <f>VLOOKUP(E109,Compte!A$1:K$398,2,FALSE)</f>
        <v>45291</v>
      </c>
      <c r="G109" s="94">
        <v>2024</v>
      </c>
      <c r="H109" s="111">
        <v>45489</v>
      </c>
      <c r="I109" s="112" t="s">
        <v>767</v>
      </c>
      <c r="J109" s="92" t="s">
        <v>430</v>
      </c>
      <c r="K109" s="113" t="s">
        <v>108</v>
      </c>
      <c r="L109" s="114">
        <v>37124</v>
      </c>
      <c r="M109" s="98">
        <f t="shared" si="16"/>
        <v>22</v>
      </c>
      <c r="N109" s="125" t="s">
        <v>768</v>
      </c>
      <c r="O109" s="115">
        <v>44000</v>
      </c>
      <c r="P109" s="115" t="s">
        <v>769</v>
      </c>
      <c r="Q109" s="99" t="s">
        <v>734</v>
      </c>
      <c r="R109" s="116" t="s">
        <v>147</v>
      </c>
      <c r="S109" s="121" t="s">
        <v>770</v>
      </c>
      <c r="T109" s="126" t="s">
        <v>771</v>
      </c>
      <c r="U109" s="99"/>
      <c r="V109" s="99"/>
      <c r="W109" s="99"/>
      <c r="X109" s="99"/>
      <c r="Y109" s="99"/>
      <c r="Z109" s="41" t="s">
        <v>772</v>
      </c>
      <c r="AA109" s="91">
        <f>VLOOKUP(E109,Compte!A$1:K$398,9,FALSE)</f>
        <v>260</v>
      </c>
      <c r="AB109" s="123">
        <f t="shared" si="11"/>
        <v>260</v>
      </c>
      <c r="AC109" s="91">
        <f t="shared" si="12"/>
        <v>0</v>
      </c>
      <c r="AD109" s="118" t="s">
        <v>144</v>
      </c>
      <c r="AE109" s="118" t="s">
        <v>151</v>
      </c>
      <c r="AF109" s="118" t="s">
        <v>188</v>
      </c>
      <c r="AG109" s="119"/>
      <c r="AH109" s="119"/>
      <c r="AI109" s="175" t="s">
        <v>773</v>
      </c>
      <c r="AJ109" s="103">
        <f t="shared" si="13"/>
        <v>230</v>
      </c>
      <c r="AK109" s="92">
        <v>110</v>
      </c>
      <c r="AL109" s="92">
        <v>120</v>
      </c>
      <c r="AM109" s="92"/>
      <c r="AN109" s="92"/>
      <c r="AO109" s="92"/>
      <c r="AP109" s="92"/>
      <c r="AQ109" s="92">
        <v>30</v>
      </c>
      <c r="AR109" s="124"/>
      <c r="AS109" s="110" t="str">
        <f>VLOOKUP(E109,Compte!A$1:K$398,10,FALSE)</f>
        <v>Cotisation 2024 Aviron  LE BORGNE DE BOISRIOU</v>
      </c>
    </row>
    <row r="110" spans="1:45" ht="14.25" customHeight="1" x14ac:dyDescent="0.3">
      <c r="A110" s="91" t="str">
        <f t="shared" si="10"/>
        <v>DE CONINCK Elisabeth</v>
      </c>
      <c r="B110" s="91">
        <f t="shared" si="14"/>
        <v>98</v>
      </c>
      <c r="C110" s="138" t="s">
        <v>774</v>
      </c>
      <c r="D110" s="91">
        <f>VLOOKUP(C110,Compte!F$1:K$398,6,FALSE)</f>
        <v>0.03</v>
      </c>
      <c r="E110" s="138">
        <v>0.03</v>
      </c>
      <c r="F110" s="93">
        <f>VLOOKUP(E110,Compte!A$1:K$398,2,FALSE)</f>
        <v>45291</v>
      </c>
      <c r="G110" s="183">
        <v>2024</v>
      </c>
      <c r="H110" s="139">
        <v>45428</v>
      </c>
      <c r="I110" s="140" t="s">
        <v>775</v>
      </c>
      <c r="J110" s="138" t="s">
        <v>776</v>
      </c>
      <c r="K110" s="141" t="s">
        <v>108</v>
      </c>
      <c r="L110" s="142">
        <v>26094</v>
      </c>
      <c r="M110" s="98">
        <f t="shared" si="16"/>
        <v>52</v>
      </c>
      <c r="N110" s="429" t="s">
        <v>777</v>
      </c>
      <c r="O110" s="143">
        <v>5300</v>
      </c>
      <c r="P110" s="143" t="s">
        <v>588</v>
      </c>
      <c r="Q110" s="99" t="s">
        <v>135</v>
      </c>
      <c r="R110" s="144" t="s">
        <v>147</v>
      </c>
      <c r="S110" s="250" t="s">
        <v>778</v>
      </c>
      <c r="T110" s="467" t="s">
        <v>779</v>
      </c>
      <c r="U110" s="146"/>
      <c r="V110" s="146"/>
      <c r="W110" s="146"/>
      <c r="X110" s="146"/>
      <c r="Y110" s="146"/>
      <c r="Z110" s="41" t="s">
        <v>780</v>
      </c>
      <c r="AA110" s="91">
        <f>VLOOKUP(E110,Compte!A$1:K$398,9,FALSE)</f>
        <v>230</v>
      </c>
      <c r="AB110" s="123">
        <f t="shared" si="11"/>
        <v>230</v>
      </c>
      <c r="AC110" s="91">
        <f t="shared" si="12"/>
        <v>0</v>
      </c>
      <c r="AD110" s="147" t="s">
        <v>144</v>
      </c>
      <c r="AE110" s="147" t="s">
        <v>151</v>
      </c>
      <c r="AF110" s="147" t="s">
        <v>188</v>
      </c>
      <c r="AG110" s="508"/>
      <c r="AH110" s="508"/>
      <c r="AI110" s="530" t="s">
        <v>781</v>
      </c>
      <c r="AJ110" s="103">
        <f t="shared" si="13"/>
        <v>230</v>
      </c>
      <c r="AK110" s="138">
        <v>110</v>
      </c>
      <c r="AL110" s="138">
        <v>120</v>
      </c>
      <c r="AM110" s="358"/>
      <c r="AN110" s="138"/>
      <c r="AO110" s="138"/>
      <c r="AP110" s="138"/>
      <c r="AQ110" s="92"/>
      <c r="AR110" s="124"/>
      <c r="AS110" s="110" t="str">
        <f>VLOOKUP(E110,Compte!A$1:K$398,10,FALSE)</f>
        <v>Cotisation annee 2024 Elisabeth De Coninck</v>
      </c>
    </row>
    <row r="111" spans="1:45" ht="14.25" customHeight="1" x14ac:dyDescent="0.3">
      <c r="A111" s="91" t="str">
        <f t="shared" si="10"/>
        <v>DE CORDOUE  Bertrand</v>
      </c>
      <c r="B111" s="91">
        <f t="shared" si="14"/>
        <v>99</v>
      </c>
      <c r="C111" s="92" t="s">
        <v>782</v>
      </c>
      <c r="D111" s="91">
        <f>VLOOKUP(C111,Compte!F$1:K$398,6,FALSE)</f>
        <v>0.04</v>
      </c>
      <c r="E111" s="92">
        <v>0.04</v>
      </c>
      <c r="F111" s="93">
        <f>VLOOKUP(E111,Compte!A$1:K$398,2,FALSE)</f>
        <v>45291</v>
      </c>
      <c r="G111" s="94">
        <v>2024</v>
      </c>
      <c r="H111" s="111">
        <v>45428</v>
      </c>
      <c r="I111" s="112" t="s">
        <v>783</v>
      </c>
      <c r="J111" s="92" t="s">
        <v>784</v>
      </c>
      <c r="K111" s="113" t="s">
        <v>121</v>
      </c>
      <c r="L111" s="114">
        <v>21404</v>
      </c>
      <c r="M111" s="98">
        <f t="shared" si="16"/>
        <v>65</v>
      </c>
      <c r="N111" s="125" t="s">
        <v>785</v>
      </c>
      <c r="O111" s="115">
        <v>75001</v>
      </c>
      <c r="P111" s="115" t="s">
        <v>786</v>
      </c>
      <c r="Q111" s="99" t="s">
        <v>734</v>
      </c>
      <c r="R111" s="116" t="s">
        <v>147</v>
      </c>
      <c r="S111" s="116" t="s">
        <v>787</v>
      </c>
      <c r="T111" s="126" t="s">
        <v>788</v>
      </c>
      <c r="U111" s="99"/>
      <c r="V111" s="99"/>
      <c r="W111" s="99"/>
      <c r="X111" s="99"/>
      <c r="Y111" s="99"/>
      <c r="Z111" s="41" t="s">
        <v>789</v>
      </c>
      <c r="AA111" s="91">
        <f>VLOOKUP(E111,Compte!A$1:K$398,9,FALSE)</f>
        <v>110</v>
      </c>
      <c r="AB111" s="123">
        <f t="shared" si="11"/>
        <v>110</v>
      </c>
      <c r="AC111" s="91">
        <f t="shared" si="12"/>
        <v>0</v>
      </c>
      <c r="AD111" s="118" t="s">
        <v>144</v>
      </c>
      <c r="AE111" s="118" t="s">
        <v>151</v>
      </c>
      <c r="AF111" s="118" t="s">
        <v>117</v>
      </c>
      <c r="AG111" s="508"/>
      <c r="AH111" s="508"/>
      <c r="AI111" s="514" t="s">
        <v>790</v>
      </c>
      <c r="AJ111" s="103">
        <f t="shared" si="13"/>
        <v>110</v>
      </c>
      <c r="AK111" s="92">
        <v>0</v>
      </c>
      <c r="AL111" s="92">
        <v>110</v>
      </c>
      <c r="AM111" s="92"/>
      <c r="AN111" s="92"/>
      <c r="AO111" s="92"/>
      <c r="AP111" s="92"/>
      <c r="AQ111" s="92"/>
      <c r="AR111" s="124"/>
      <c r="AS111" s="110" t="str">
        <f>VLOOKUP(E111,Compte!A$1:K$398,10,FALSE)</f>
        <v>Cotisation 2024 familiale avec Ariane Stallaerts</v>
      </c>
    </row>
    <row r="112" spans="1:45" ht="14.25" customHeight="1" x14ac:dyDescent="0.3">
      <c r="A112" s="91" t="str">
        <f t="shared" si="10"/>
        <v>DE GOURCY Stéphanie</v>
      </c>
      <c r="B112" s="91">
        <f t="shared" si="14"/>
        <v>100</v>
      </c>
      <c r="C112" s="92" t="s">
        <v>791</v>
      </c>
      <c r="D112" s="91">
        <f>VLOOKUP(C112,Compte!F$1:K$398,6,FALSE)</f>
        <v>40</v>
      </c>
      <c r="E112" s="92">
        <v>40</v>
      </c>
      <c r="F112" s="93">
        <f>VLOOKUP(E112,Compte!A$1:K$398,2,FALSE)</f>
        <v>45313</v>
      </c>
      <c r="G112" s="94">
        <v>2024</v>
      </c>
      <c r="H112" s="111">
        <v>45340</v>
      </c>
      <c r="I112" s="112" t="s">
        <v>792</v>
      </c>
      <c r="J112" s="92" t="s">
        <v>485</v>
      </c>
      <c r="K112" s="113" t="s">
        <v>108</v>
      </c>
      <c r="L112" s="114">
        <v>23834</v>
      </c>
      <c r="M112" s="98">
        <f t="shared" si="16"/>
        <v>58</v>
      </c>
      <c r="N112" s="125" t="s">
        <v>793</v>
      </c>
      <c r="O112" s="115">
        <v>5100</v>
      </c>
      <c r="P112" s="115" t="s">
        <v>794</v>
      </c>
      <c r="Q112" s="99" t="s">
        <v>135</v>
      </c>
      <c r="R112" s="116" t="s">
        <v>147</v>
      </c>
      <c r="S112" s="116" t="s">
        <v>795</v>
      </c>
      <c r="T112" s="466" t="s">
        <v>796</v>
      </c>
      <c r="U112" s="99"/>
      <c r="V112" s="99"/>
      <c r="W112" s="99"/>
      <c r="X112" s="99"/>
      <c r="Y112" s="99"/>
      <c r="Z112" s="41" t="s">
        <v>797</v>
      </c>
      <c r="AA112" s="91">
        <f>VLOOKUP(E112,Compte!A$1:K$398,9,FALSE)</f>
        <v>230</v>
      </c>
      <c r="AB112" s="102">
        <f t="shared" si="11"/>
        <v>230</v>
      </c>
      <c r="AC112" s="103">
        <f t="shared" si="12"/>
        <v>0</v>
      </c>
      <c r="AD112" s="118" t="s">
        <v>144</v>
      </c>
      <c r="AE112" s="118" t="s">
        <v>151</v>
      </c>
      <c r="AF112" s="118" t="s">
        <v>188</v>
      </c>
      <c r="AG112" s="508"/>
      <c r="AH112" s="508"/>
      <c r="AI112" s="522" t="s">
        <v>798</v>
      </c>
      <c r="AJ112" s="103">
        <f t="shared" si="13"/>
        <v>230</v>
      </c>
      <c r="AK112" s="108">
        <v>110</v>
      </c>
      <c r="AL112" s="108">
        <v>120</v>
      </c>
      <c r="AM112" s="108"/>
      <c r="AN112" s="108"/>
      <c r="AO112" s="108"/>
      <c r="AP112" s="108"/>
      <c r="AQ112" s="108"/>
      <c r="AR112" s="109"/>
      <c r="AS112" s="110" t="str">
        <f>VLOOKUP(E112,Compte!A$1:K$398,10,FALSE)</f>
        <v>Cotisation Aviron Stephanie de Gourcy 2024</v>
      </c>
    </row>
    <row r="113" spans="1:45" ht="14.25" customHeight="1" x14ac:dyDescent="0.3">
      <c r="A113" s="91" t="str">
        <f t="shared" si="10"/>
        <v>DE GREGORIO Julius</v>
      </c>
      <c r="B113" s="91">
        <f t="shared" si="14"/>
        <v>101</v>
      </c>
      <c r="C113" s="92" t="s">
        <v>799</v>
      </c>
      <c r="D113" s="91">
        <f>VLOOKUP(C113,Compte!F$1:K$398,6,FALSE)</f>
        <v>65</v>
      </c>
      <c r="E113" s="92">
        <v>65</v>
      </c>
      <c r="F113" s="93">
        <f>VLOOKUP(E113,Compte!A$1:K$398,2,FALSE)</f>
        <v>45320</v>
      </c>
      <c r="G113" s="94">
        <v>2024</v>
      </c>
      <c r="H113" s="111">
        <v>45340</v>
      </c>
      <c r="I113" s="112" t="s">
        <v>800</v>
      </c>
      <c r="J113" s="92" t="s">
        <v>801</v>
      </c>
      <c r="K113" s="113" t="s">
        <v>121</v>
      </c>
      <c r="L113" s="114">
        <v>39310</v>
      </c>
      <c r="M113" s="98">
        <f t="shared" si="16"/>
        <v>16</v>
      </c>
      <c r="N113" s="125" t="s">
        <v>802</v>
      </c>
      <c r="O113" s="115">
        <v>5004</v>
      </c>
      <c r="P113" s="115" t="s">
        <v>803</v>
      </c>
      <c r="Q113" s="99" t="s">
        <v>135</v>
      </c>
      <c r="R113" s="116" t="s">
        <v>147</v>
      </c>
      <c r="S113" s="116" t="s">
        <v>804</v>
      </c>
      <c r="T113" s="456" t="s">
        <v>805</v>
      </c>
      <c r="U113" s="99"/>
      <c r="V113" s="99"/>
      <c r="W113" s="99"/>
      <c r="X113" s="99"/>
      <c r="Y113" s="99"/>
      <c r="Z113" s="41" t="s">
        <v>806</v>
      </c>
      <c r="AA113" s="91">
        <f>VLOOKUP(E113,Compte!A$1:K$398,9,FALSE)</f>
        <v>180</v>
      </c>
      <c r="AB113" s="102">
        <f t="shared" si="11"/>
        <v>180</v>
      </c>
      <c r="AC113" s="103">
        <f t="shared" si="12"/>
        <v>0</v>
      </c>
      <c r="AD113" s="118" t="s">
        <v>144</v>
      </c>
      <c r="AE113" s="118" t="s">
        <v>450</v>
      </c>
      <c r="AF113" s="118" t="s">
        <v>188</v>
      </c>
      <c r="AG113" s="152"/>
      <c r="AH113" s="152"/>
      <c r="AI113" s="175" t="s">
        <v>807</v>
      </c>
      <c r="AJ113" s="103">
        <f t="shared" si="13"/>
        <v>150</v>
      </c>
      <c r="AK113" s="108">
        <v>50</v>
      </c>
      <c r="AL113" s="108">
        <v>100</v>
      </c>
      <c r="AM113" s="108"/>
      <c r="AN113" s="108"/>
      <c r="AO113" s="108"/>
      <c r="AP113" s="108"/>
      <c r="AQ113" s="108">
        <v>30</v>
      </c>
      <c r="AR113" s="109"/>
      <c r="AS113" s="110" t="str">
        <f>VLOOKUP(E113,Compte!A$1:K$398,10,FALSE)</f>
        <v>Cotisation 2024 julius de Gregorio aviron et salle de sport</v>
      </c>
    </row>
    <row r="114" spans="1:45" ht="14.25" hidden="1" customHeight="1" x14ac:dyDescent="0.3">
      <c r="A114" s="91" t="str">
        <f t="shared" si="10"/>
        <v>DE MAHIEU Jean-Marc</v>
      </c>
      <c r="B114" s="91">
        <f t="shared" si="14"/>
        <v>102</v>
      </c>
      <c r="C114" s="41" t="s">
        <v>813</v>
      </c>
      <c r="D114" s="91">
        <f>VLOOKUP(C114,Compte!F$1:K$398,6,FALSE)</f>
        <v>199</v>
      </c>
      <c r="E114" s="41">
        <v>199</v>
      </c>
      <c r="F114" s="93">
        <f>VLOOKUP(E114,Compte!A$1:K$398,2,FALSE)</f>
        <v>45376</v>
      </c>
      <c r="G114" s="173">
        <v>2024</v>
      </c>
      <c r="H114" s="95">
        <v>45381</v>
      </c>
      <c r="I114" s="84" t="s">
        <v>809</v>
      </c>
      <c r="J114" s="41" t="s">
        <v>814</v>
      </c>
      <c r="K114" s="96" t="s">
        <v>121</v>
      </c>
      <c r="L114" s="97">
        <v>23329</v>
      </c>
      <c r="M114" s="98">
        <f t="shared" si="16"/>
        <v>60</v>
      </c>
      <c r="N114" s="99" t="s">
        <v>815</v>
      </c>
      <c r="O114" s="99">
        <v>5100</v>
      </c>
      <c r="P114" s="99" t="s">
        <v>123</v>
      </c>
      <c r="Q114" s="99" t="s">
        <v>135</v>
      </c>
      <c r="R114" s="100" t="s">
        <v>816</v>
      </c>
      <c r="S114" s="172" t="s">
        <v>817</v>
      </c>
      <c r="T114" s="607" t="s">
        <v>812</v>
      </c>
      <c r="U114" s="99"/>
      <c r="V114" s="99"/>
      <c r="W114" s="99"/>
      <c r="X114" s="99"/>
      <c r="Y114" s="99"/>
      <c r="Z114" s="41" t="s">
        <v>818</v>
      </c>
      <c r="AA114" s="91">
        <f>VLOOKUP(E114,Compte!A$1:K$398,9,FALSE)</f>
        <v>175</v>
      </c>
      <c r="AB114" s="123">
        <f t="shared" si="11"/>
        <v>175</v>
      </c>
      <c r="AC114" s="91">
        <f t="shared" si="12"/>
        <v>0</v>
      </c>
      <c r="AD114" s="104" t="s">
        <v>115</v>
      </c>
      <c r="AE114" s="104" t="s">
        <v>116</v>
      </c>
      <c r="AF114" s="104" t="s">
        <v>188</v>
      </c>
      <c r="AG114" s="105"/>
      <c r="AH114" s="105"/>
      <c r="AI114" s="395"/>
      <c r="AJ114" s="103">
        <f t="shared" si="13"/>
        <v>175</v>
      </c>
      <c r="AK114" s="41">
        <v>110</v>
      </c>
      <c r="AL114" s="41">
        <v>65</v>
      </c>
      <c r="AM114" s="359"/>
      <c r="AN114" s="41"/>
      <c r="AO114" s="41"/>
      <c r="AP114" s="41"/>
      <c r="AQ114" s="92"/>
      <c r="AR114" s="124"/>
      <c r="AS114" s="110" t="str">
        <f>VLOOKUP(E114,Compte!A$1:K$398,10,FALSE)</f>
        <v>Jean Marc de Mahieu cotisation tennis ete</v>
      </c>
    </row>
    <row r="115" spans="1:45" ht="14.25" hidden="1" customHeight="1" x14ac:dyDescent="0.3">
      <c r="A115" s="91" t="str">
        <f t="shared" si="10"/>
        <v>DE RIPAINSEL Marion</v>
      </c>
      <c r="B115" s="91">
        <f t="shared" si="14"/>
        <v>103</v>
      </c>
      <c r="C115" s="41" t="s">
        <v>823</v>
      </c>
      <c r="D115" s="91" t="e">
        <f>VLOOKUP(C115,Compte!F$1:K$398,6,FALSE)</f>
        <v>#N/A</v>
      </c>
      <c r="E115" s="41" t="s">
        <v>144</v>
      </c>
      <c r="F115" s="93">
        <f>VLOOKUP(E115,Compte!A$1:K$398,2,FALSE)</f>
        <v>0</v>
      </c>
      <c r="G115" s="173">
        <v>2024</v>
      </c>
      <c r="H115" s="95">
        <v>45340</v>
      </c>
      <c r="I115" s="214" t="s">
        <v>820</v>
      </c>
      <c r="J115" s="215" t="s">
        <v>178</v>
      </c>
      <c r="K115" s="96" t="s">
        <v>108</v>
      </c>
      <c r="L115" s="216">
        <v>39240</v>
      </c>
      <c r="M115" s="98">
        <f t="shared" si="16"/>
        <v>16</v>
      </c>
      <c r="N115" s="217" t="s">
        <v>822</v>
      </c>
      <c r="O115" s="99">
        <v>5101</v>
      </c>
      <c r="P115" s="99" t="s">
        <v>123</v>
      </c>
      <c r="Q115" s="99" t="s">
        <v>135</v>
      </c>
      <c r="R115" s="100" t="s">
        <v>147</v>
      </c>
      <c r="S115" s="447" t="s">
        <v>824</v>
      </c>
      <c r="T115" s="592" t="s">
        <v>825</v>
      </c>
      <c r="U115" s="99"/>
      <c r="V115" s="99"/>
      <c r="W115" s="99"/>
      <c r="X115" s="99"/>
      <c r="Y115" s="99"/>
      <c r="Z115" s="41" t="s">
        <v>826</v>
      </c>
      <c r="AA115" s="91">
        <f>VLOOKUP(E115,Compte!A$1:K$398,9,FALSE)</f>
        <v>0</v>
      </c>
      <c r="AB115" s="123">
        <f t="shared" si="11"/>
        <v>80</v>
      </c>
      <c r="AC115" s="91">
        <f t="shared" si="12"/>
        <v>-80</v>
      </c>
      <c r="AD115" s="104" t="s">
        <v>115</v>
      </c>
      <c r="AE115" s="104" t="s">
        <v>128</v>
      </c>
      <c r="AF115" s="104" t="s">
        <v>117</v>
      </c>
      <c r="AG115" s="105"/>
      <c r="AH115" s="105"/>
      <c r="AI115" s="395"/>
      <c r="AJ115" s="103">
        <f t="shared" si="13"/>
        <v>50</v>
      </c>
      <c r="AK115" s="41"/>
      <c r="AL115" s="41">
        <v>50</v>
      </c>
      <c r="AM115" s="359"/>
      <c r="AN115" s="41"/>
      <c r="AO115" s="107"/>
      <c r="AP115" s="107"/>
      <c r="AQ115" s="108">
        <v>30</v>
      </c>
      <c r="AR115" s="109"/>
      <c r="AS115" s="110" t="str">
        <f>VLOOKUP(E115,Compte!A$1:K$398,10,FALSE)</f>
        <v>---</v>
      </c>
    </row>
    <row r="116" spans="1:45" ht="14.25" hidden="1" customHeight="1" x14ac:dyDescent="0.3">
      <c r="A116" s="91" t="str">
        <f t="shared" si="10"/>
        <v>DE RIPAINSEL Tanguy</v>
      </c>
      <c r="B116" s="91">
        <f t="shared" si="14"/>
        <v>104</v>
      </c>
      <c r="C116" s="92" t="s">
        <v>823</v>
      </c>
      <c r="D116" s="91" t="e">
        <f>VLOOKUP(C116,Compte!F$1:K$398,6,FALSE)</f>
        <v>#N/A</v>
      </c>
      <c r="E116" s="92" t="s">
        <v>144</v>
      </c>
      <c r="F116" s="93">
        <f>VLOOKUP(E116,Compte!A$1:K$398,2,FALSE)</f>
        <v>0</v>
      </c>
      <c r="G116" s="94">
        <v>2024</v>
      </c>
      <c r="H116" s="111">
        <v>45340</v>
      </c>
      <c r="I116" s="211" t="s">
        <v>820</v>
      </c>
      <c r="J116" s="212" t="s">
        <v>827</v>
      </c>
      <c r="K116" s="113" t="s">
        <v>121</v>
      </c>
      <c r="L116" s="213">
        <v>27681</v>
      </c>
      <c r="M116" s="98">
        <f t="shared" si="16"/>
        <v>48</v>
      </c>
      <c r="N116" s="158" t="s">
        <v>822</v>
      </c>
      <c r="O116" s="115">
        <v>5100</v>
      </c>
      <c r="P116" s="115" t="s">
        <v>123</v>
      </c>
      <c r="Q116" s="99" t="s">
        <v>135</v>
      </c>
      <c r="R116" s="116" t="s">
        <v>147</v>
      </c>
      <c r="S116" s="572">
        <v>474102002</v>
      </c>
      <c r="T116" s="600" t="s">
        <v>828</v>
      </c>
      <c r="U116" s="99"/>
      <c r="V116" s="99"/>
      <c r="W116" s="99"/>
      <c r="X116" s="99"/>
      <c r="Y116" s="99"/>
      <c r="Z116" s="41" t="s">
        <v>826</v>
      </c>
      <c r="AA116" s="91">
        <f>VLOOKUP(E116,Compte!A$1:K$398,9,FALSE)</f>
        <v>0</v>
      </c>
      <c r="AB116" s="123">
        <f t="shared" si="11"/>
        <v>65</v>
      </c>
      <c r="AC116" s="91">
        <f t="shared" si="12"/>
        <v>-65</v>
      </c>
      <c r="AD116" s="118" t="s">
        <v>115</v>
      </c>
      <c r="AE116" s="118" t="s">
        <v>116</v>
      </c>
      <c r="AF116" s="118" t="s">
        <v>117</v>
      </c>
      <c r="AG116" s="119"/>
      <c r="AH116" s="119"/>
      <c r="AI116" s="106"/>
      <c r="AJ116" s="103">
        <f t="shared" si="13"/>
        <v>65</v>
      </c>
      <c r="AK116" s="92"/>
      <c r="AL116" s="92">
        <v>65</v>
      </c>
      <c r="AM116" s="92"/>
      <c r="AN116" s="92"/>
      <c r="AO116" s="108"/>
      <c r="AP116" s="108"/>
      <c r="AQ116" s="108"/>
      <c r="AR116" s="109"/>
      <c r="AS116" s="110" t="str">
        <f>VLOOKUP(E116,Compte!A$1:K$398,10,FALSE)</f>
        <v>---</v>
      </c>
    </row>
    <row r="117" spans="1:45" ht="14.25" hidden="1" customHeight="1" x14ac:dyDescent="0.3">
      <c r="A117" s="91" t="str">
        <f t="shared" si="10"/>
        <v>DE THIER Tanguy</v>
      </c>
      <c r="B117" s="91">
        <f t="shared" si="14"/>
        <v>105</v>
      </c>
      <c r="C117" s="154" t="s">
        <v>829</v>
      </c>
      <c r="D117" s="91">
        <f>VLOOKUP(C117,Compte!F$1:K$398,6,FALSE)</f>
        <v>97</v>
      </c>
      <c r="E117" s="92">
        <v>97</v>
      </c>
      <c r="F117" s="93">
        <f>VLOOKUP(E117,Compte!A$1:K$398,2,FALSE)</f>
        <v>45335</v>
      </c>
      <c r="G117" s="128">
        <v>2024</v>
      </c>
      <c r="H117" s="111">
        <v>45340</v>
      </c>
      <c r="I117" s="112" t="s">
        <v>830</v>
      </c>
      <c r="J117" s="92" t="s">
        <v>827</v>
      </c>
      <c r="K117" s="113" t="s">
        <v>121</v>
      </c>
      <c r="L117" s="114">
        <v>23729</v>
      </c>
      <c r="M117" s="98">
        <f t="shared" si="16"/>
        <v>59</v>
      </c>
      <c r="N117" s="15" t="s">
        <v>831</v>
      </c>
      <c r="O117" s="15">
        <v>5590</v>
      </c>
      <c r="P117" s="115" t="s">
        <v>832</v>
      </c>
      <c r="Q117" s="99" t="s">
        <v>135</v>
      </c>
      <c r="R117" s="116"/>
      <c r="S117" s="232" t="s">
        <v>833</v>
      </c>
      <c r="T117" s="115" t="s">
        <v>834</v>
      </c>
      <c r="U117" s="99"/>
      <c r="V117" s="99"/>
      <c r="W117" s="99"/>
      <c r="X117" s="99"/>
      <c r="Y117" s="99"/>
      <c r="Z117" s="41" t="s">
        <v>835</v>
      </c>
      <c r="AA117" s="91">
        <f>VLOOKUP(E117,Compte!A$1:K$398,9,FALSE)</f>
        <v>90</v>
      </c>
      <c r="AB117" s="102">
        <f t="shared" si="11"/>
        <v>90</v>
      </c>
      <c r="AC117" s="103">
        <f t="shared" si="12"/>
        <v>0</v>
      </c>
      <c r="AD117" s="118" t="s">
        <v>160</v>
      </c>
      <c r="AE117" s="118" t="s">
        <v>161</v>
      </c>
      <c r="AF117" s="118" t="s">
        <v>211</v>
      </c>
      <c r="AG117" s="119"/>
      <c r="AH117" s="119"/>
      <c r="AI117" s="515" t="s">
        <v>509</v>
      </c>
      <c r="AJ117" s="103">
        <f t="shared" si="13"/>
        <v>90</v>
      </c>
      <c r="AK117" s="108">
        <v>50</v>
      </c>
      <c r="AL117" s="108">
        <v>40</v>
      </c>
      <c r="AM117" s="108"/>
      <c r="AN117" s="92"/>
      <c r="AO117" s="92"/>
      <c r="AP117" s="92"/>
      <c r="AQ117" s="92"/>
      <c r="AR117" s="124"/>
      <c r="AS117" s="110" t="str">
        <f>VLOOKUP(E117,Compte!A$1:K$398,10,FALSE)</f>
        <v>Cotisation croisieres 2024 Tanguy de Thier</v>
      </c>
    </row>
    <row r="118" spans="1:45" ht="14.25" hidden="1" customHeight="1" x14ac:dyDescent="0.3">
      <c r="A118" s="91" t="str">
        <f t="shared" si="10"/>
        <v>DE VREE Vincent</v>
      </c>
      <c r="B118" s="91">
        <f t="shared" si="14"/>
        <v>106</v>
      </c>
      <c r="C118" s="92"/>
      <c r="D118" s="91" t="e">
        <f>VLOOKUP(C118,Compte!F$1:K$398,6,FALSE)</f>
        <v>#N/A</v>
      </c>
      <c r="E118" s="92">
        <v>424</v>
      </c>
      <c r="F118" s="93">
        <f>VLOOKUP(E118,Compte!A$1:K$398,2,FALSE)</f>
        <v>45589</v>
      </c>
      <c r="G118" s="128">
        <v>2024</v>
      </c>
      <c r="H118" s="111">
        <v>45651</v>
      </c>
      <c r="I118" s="112" t="s">
        <v>3789</v>
      </c>
      <c r="J118" s="92" t="s">
        <v>1387</v>
      </c>
      <c r="K118" s="113" t="s">
        <v>121</v>
      </c>
      <c r="L118" s="114">
        <v>26949</v>
      </c>
      <c r="M118" s="98">
        <f t="shared" si="16"/>
        <v>50</v>
      </c>
      <c r="N118" s="115" t="s">
        <v>3790</v>
      </c>
      <c r="O118" s="115">
        <v>5530</v>
      </c>
      <c r="P118" s="115" t="s">
        <v>3791</v>
      </c>
      <c r="Q118" s="99" t="s">
        <v>135</v>
      </c>
      <c r="R118" s="116" t="s">
        <v>147</v>
      </c>
      <c r="S118" s="181" t="s">
        <v>3792</v>
      </c>
      <c r="T118" s="394" t="s">
        <v>3793</v>
      </c>
      <c r="U118" s="99"/>
      <c r="V118" s="99"/>
      <c r="W118" s="99"/>
      <c r="X118" s="99"/>
      <c r="Y118" s="99"/>
      <c r="Z118" s="41" t="s">
        <v>3794</v>
      </c>
      <c r="AA118" s="91">
        <f>VLOOKUP(E118,Compte!A$1:K$398,9,FALSE)</f>
        <v>90</v>
      </c>
      <c r="AB118" s="123">
        <f t="shared" si="11"/>
        <v>90</v>
      </c>
      <c r="AC118" s="91">
        <f t="shared" si="12"/>
        <v>0</v>
      </c>
      <c r="AD118" s="118" t="s">
        <v>160</v>
      </c>
      <c r="AE118" s="118" t="s">
        <v>161</v>
      </c>
      <c r="AF118" s="118" t="s">
        <v>211</v>
      </c>
      <c r="AG118" s="119"/>
      <c r="AH118" s="119"/>
      <c r="AI118" s="519" t="s">
        <v>3844</v>
      </c>
      <c r="AJ118" s="103">
        <f t="shared" si="13"/>
        <v>90</v>
      </c>
      <c r="AK118" s="92">
        <v>50</v>
      </c>
      <c r="AL118" s="92">
        <v>40</v>
      </c>
      <c r="AM118" s="92"/>
      <c r="AN118" s="92"/>
      <c r="AO118" s="92"/>
      <c r="AP118" s="92"/>
      <c r="AQ118" s="92"/>
      <c r="AR118" s="124"/>
      <c r="AS118" s="110" t="str">
        <f>VLOOKUP(E118,Compte!A$1:K$398,10,FALSE)</f>
        <v>240-101-0026 cotisation YA-VCR Vincent De Vree</v>
      </c>
    </row>
    <row r="119" spans="1:45" ht="14.25" hidden="1" customHeight="1" x14ac:dyDescent="0.3">
      <c r="A119" s="91" t="str">
        <f t="shared" si="10"/>
        <v>DE VRIES Alec</v>
      </c>
      <c r="B119" s="91">
        <f t="shared" si="14"/>
        <v>107</v>
      </c>
      <c r="C119" s="92"/>
      <c r="D119" s="91" t="e">
        <f>VLOOKUP(C119,Compte!F$1:K$398,6,FALSE)</f>
        <v>#N/A</v>
      </c>
      <c r="E119" s="92">
        <v>4076</v>
      </c>
      <c r="F119" s="93">
        <f>VLOOKUP(E119,Compte!A$1:K$398,2,FALSE)</f>
        <v>45511</v>
      </c>
      <c r="G119" s="128">
        <v>2024</v>
      </c>
      <c r="H119" s="111">
        <v>45538</v>
      </c>
      <c r="I119" s="112" t="s">
        <v>836</v>
      </c>
      <c r="J119" s="92" t="s">
        <v>837</v>
      </c>
      <c r="K119" s="113" t="s">
        <v>121</v>
      </c>
      <c r="L119" s="114">
        <v>27976</v>
      </c>
      <c r="M119" s="98">
        <f t="shared" si="16"/>
        <v>47</v>
      </c>
      <c r="N119" s="115" t="s">
        <v>838</v>
      </c>
      <c r="O119" s="115">
        <v>1190</v>
      </c>
      <c r="P119" s="115" t="s">
        <v>839</v>
      </c>
      <c r="Q119" s="99" t="s">
        <v>135</v>
      </c>
      <c r="R119" s="116" t="s">
        <v>147</v>
      </c>
      <c r="S119" s="181" t="s">
        <v>840</v>
      </c>
      <c r="T119" s="157" t="s">
        <v>841</v>
      </c>
      <c r="U119" s="99"/>
      <c r="V119" s="99"/>
      <c r="W119" s="99"/>
      <c r="X119" s="99"/>
      <c r="Y119" s="99"/>
      <c r="Z119" s="41" t="s">
        <v>842</v>
      </c>
      <c r="AA119" s="91">
        <f>VLOOKUP(E119,Compte!A$1:K$398,9,FALSE)</f>
        <v>30</v>
      </c>
      <c r="AB119" s="123">
        <f t="shared" si="11"/>
        <v>30</v>
      </c>
      <c r="AC119" s="91">
        <f t="shared" si="12"/>
        <v>0</v>
      </c>
      <c r="AD119" s="118" t="s">
        <v>160</v>
      </c>
      <c r="AE119" s="118" t="s">
        <v>161</v>
      </c>
      <c r="AF119" s="118" t="s">
        <v>162</v>
      </c>
      <c r="AG119" s="119"/>
      <c r="AH119" s="119"/>
      <c r="AI119" s="515" t="s">
        <v>765</v>
      </c>
      <c r="AJ119" s="103">
        <f t="shared" si="13"/>
        <v>30</v>
      </c>
      <c r="AK119" s="92">
        <v>5</v>
      </c>
      <c r="AL119" s="92">
        <v>25</v>
      </c>
      <c r="AM119" s="92"/>
      <c r="AN119" s="92"/>
      <c r="AO119" s="92"/>
      <c r="AP119" s="92"/>
      <c r="AQ119" s="92"/>
      <c r="AR119" s="124"/>
      <c r="AS119" s="110" t="str">
        <f>VLOOKUP(E119,Compte!A$1:K$398,10,FALSE)</f>
        <v>Cotisation YA-MTP Alec de Vries</v>
      </c>
    </row>
    <row r="120" spans="1:45" ht="14.25" hidden="1" customHeight="1" x14ac:dyDescent="0.3">
      <c r="A120" s="91" t="str">
        <f t="shared" si="10"/>
        <v>DE WASSEIGE Anna</v>
      </c>
      <c r="B120" s="91">
        <f t="shared" si="14"/>
        <v>108</v>
      </c>
      <c r="C120" s="92" t="s">
        <v>843</v>
      </c>
      <c r="D120" s="91">
        <f>VLOOKUP(C120,Compte!F$1:K$398,6,FALSE)</f>
        <v>232</v>
      </c>
      <c r="E120" s="92" t="s">
        <v>144</v>
      </c>
      <c r="F120" s="93">
        <f>VLOOKUP(E120,Compte!A$1:K$398,2,FALSE)</f>
        <v>0</v>
      </c>
      <c r="G120" s="94">
        <v>2024</v>
      </c>
      <c r="H120" s="111">
        <v>45398</v>
      </c>
      <c r="I120" s="112" t="s">
        <v>844</v>
      </c>
      <c r="J120" s="218" t="s">
        <v>845</v>
      </c>
      <c r="K120" s="113" t="s">
        <v>121</v>
      </c>
      <c r="L120" s="213">
        <v>39529</v>
      </c>
      <c r="M120" s="98">
        <f t="shared" si="16"/>
        <v>15</v>
      </c>
      <c r="N120" s="219" t="s">
        <v>846</v>
      </c>
      <c r="O120" s="220">
        <v>5100</v>
      </c>
      <c r="P120" s="158" t="s">
        <v>123</v>
      </c>
      <c r="Q120" s="99" t="s">
        <v>135</v>
      </c>
      <c r="R120" s="116" t="s">
        <v>147</v>
      </c>
      <c r="S120" s="221" t="s">
        <v>847</v>
      </c>
      <c r="T120" s="222" t="s">
        <v>848</v>
      </c>
      <c r="U120" s="99"/>
      <c r="V120" s="99"/>
      <c r="W120" s="99"/>
      <c r="X120" s="99"/>
      <c r="Y120" s="99"/>
      <c r="Z120" s="41" t="s">
        <v>849</v>
      </c>
      <c r="AA120" s="91">
        <f>VLOOKUP(E120,Compte!A$1:K$398,9,FALSE)</f>
        <v>0</v>
      </c>
      <c r="AB120" s="123">
        <f t="shared" si="11"/>
        <v>55</v>
      </c>
      <c r="AC120" s="91">
        <f t="shared" si="12"/>
        <v>-55</v>
      </c>
      <c r="AD120" s="118" t="s">
        <v>115</v>
      </c>
      <c r="AE120" s="118" t="s">
        <v>128</v>
      </c>
      <c r="AF120" s="118" t="s">
        <v>129</v>
      </c>
      <c r="AG120" s="119"/>
      <c r="AH120" s="119"/>
      <c r="AI120" s="106"/>
      <c r="AJ120" s="103">
        <f t="shared" si="13"/>
        <v>55</v>
      </c>
      <c r="AK120" s="92">
        <v>55</v>
      </c>
      <c r="AL120" s="92"/>
      <c r="AM120" s="92"/>
      <c r="AN120" s="92"/>
      <c r="AO120" s="92"/>
      <c r="AP120" s="92"/>
      <c r="AQ120" s="92"/>
      <c r="AR120" s="124"/>
      <c r="AS120" s="110" t="str">
        <f>VLOOKUP(E120,Compte!A$1:K$398,10,FALSE)</f>
        <v>---</v>
      </c>
    </row>
    <row r="121" spans="1:45" ht="14.25" hidden="1" customHeight="1" x14ac:dyDescent="0.3">
      <c r="A121" s="91" t="str">
        <f t="shared" si="10"/>
        <v>DE WASSEIGE Aude</v>
      </c>
      <c r="B121" s="91">
        <f t="shared" si="14"/>
        <v>109</v>
      </c>
      <c r="C121" s="154" t="s">
        <v>308</v>
      </c>
      <c r="D121" s="91">
        <f>VLOOKUP(C121,Compte!F$1:K$398,6,FALSE)</f>
        <v>4128</v>
      </c>
      <c r="E121" s="92">
        <v>4096</v>
      </c>
      <c r="F121" s="93">
        <f>VLOOKUP(E121,Compte!A$1:K$398,2,FALSE)</f>
        <v>45544</v>
      </c>
      <c r="G121" s="128">
        <v>2024</v>
      </c>
      <c r="H121" s="111">
        <v>45551</v>
      </c>
      <c r="I121" s="112" t="s">
        <v>844</v>
      </c>
      <c r="J121" s="133" t="s">
        <v>850</v>
      </c>
      <c r="K121" s="113" t="s">
        <v>108</v>
      </c>
      <c r="L121" s="114">
        <v>41289</v>
      </c>
      <c r="M121" s="98">
        <f t="shared" si="16"/>
        <v>10</v>
      </c>
      <c r="N121" s="115" t="s">
        <v>851</v>
      </c>
      <c r="O121" s="115">
        <v>5711</v>
      </c>
      <c r="P121" s="115" t="s">
        <v>852</v>
      </c>
      <c r="Q121" s="99" t="s">
        <v>688</v>
      </c>
      <c r="R121" s="116" t="s">
        <v>147</v>
      </c>
      <c r="S121" s="121" t="s">
        <v>853</v>
      </c>
      <c r="T121" s="126" t="s">
        <v>854</v>
      </c>
      <c r="U121" s="99" t="s">
        <v>855</v>
      </c>
      <c r="V121" s="99" t="s">
        <v>856</v>
      </c>
      <c r="W121" s="99"/>
      <c r="X121" s="99"/>
      <c r="Y121" s="99"/>
      <c r="Z121" s="41" t="s">
        <v>857</v>
      </c>
      <c r="AA121" s="91">
        <f>VLOOKUP(E121,Compte!A$1:K$398,9,FALSE)</f>
        <v>30</v>
      </c>
      <c r="AB121" s="123">
        <f t="shared" si="11"/>
        <v>30</v>
      </c>
      <c r="AC121" s="91">
        <f t="shared" si="12"/>
        <v>0</v>
      </c>
      <c r="AD121" s="118" t="s">
        <v>160</v>
      </c>
      <c r="AE121" s="118" t="s">
        <v>164</v>
      </c>
      <c r="AF121" s="118" t="s">
        <v>162</v>
      </c>
      <c r="AG121" s="119"/>
      <c r="AH121" s="119"/>
      <c r="AI121" s="391" t="s">
        <v>318</v>
      </c>
      <c r="AJ121" s="103">
        <f t="shared" si="13"/>
        <v>30</v>
      </c>
      <c r="AK121" s="92">
        <v>5</v>
      </c>
      <c r="AL121" s="92">
        <v>25</v>
      </c>
      <c r="AM121" s="92"/>
      <c r="AN121" s="92"/>
      <c r="AO121" s="92"/>
      <c r="AP121" s="92"/>
      <c r="AQ121" s="92"/>
      <c r="AR121" s="124"/>
      <c r="AS121" s="110" t="str">
        <f>VLOOKUP(E121,Compte!A$1:K$398,10,FALSE)</f>
        <v>240-101-0026 cotisation YJ-MTP Aude de Wasseige</v>
      </c>
    </row>
    <row r="122" spans="1:45" ht="14.25" hidden="1" customHeight="1" x14ac:dyDescent="0.3">
      <c r="A122" s="91" t="str">
        <f t="shared" si="10"/>
        <v>DE WASSEIGE Maxime</v>
      </c>
      <c r="B122" s="91">
        <f t="shared" si="14"/>
        <v>110</v>
      </c>
      <c r="C122" s="154" t="s">
        <v>308</v>
      </c>
      <c r="D122" s="91">
        <f>VLOOKUP(C122,Compte!F$1:K$398,6,FALSE)</f>
        <v>4128</v>
      </c>
      <c r="E122" s="92">
        <v>4095</v>
      </c>
      <c r="F122" s="93">
        <f>VLOOKUP(E122,Compte!A$1:K$398,2,FALSE)</f>
        <v>45544</v>
      </c>
      <c r="G122" s="128">
        <v>2024</v>
      </c>
      <c r="H122" s="111">
        <v>45551</v>
      </c>
      <c r="I122" s="112" t="s">
        <v>844</v>
      </c>
      <c r="J122" s="133" t="s">
        <v>438</v>
      </c>
      <c r="K122" s="113" t="s">
        <v>121</v>
      </c>
      <c r="L122" s="114">
        <v>42220</v>
      </c>
      <c r="M122" s="98">
        <f t="shared" si="16"/>
        <v>8</v>
      </c>
      <c r="N122" s="115" t="s">
        <v>851</v>
      </c>
      <c r="O122" s="115">
        <v>5711</v>
      </c>
      <c r="P122" s="115" t="s">
        <v>852</v>
      </c>
      <c r="Q122" s="99" t="s">
        <v>688</v>
      </c>
      <c r="R122" s="116" t="s">
        <v>147</v>
      </c>
      <c r="S122" s="121" t="s">
        <v>853</v>
      </c>
      <c r="T122" s="126" t="s">
        <v>854</v>
      </c>
      <c r="U122" s="99" t="s">
        <v>855</v>
      </c>
      <c r="V122" s="99" t="s">
        <v>856</v>
      </c>
      <c r="W122" s="99"/>
      <c r="X122" s="99"/>
      <c r="Y122" s="99"/>
      <c r="Z122" s="41" t="s">
        <v>857</v>
      </c>
      <c r="AA122" s="91">
        <f>VLOOKUP(E122,Compte!A$1:K$398,9,FALSE)</f>
        <v>30</v>
      </c>
      <c r="AB122" s="123">
        <f t="shared" si="11"/>
        <v>30</v>
      </c>
      <c r="AC122" s="91">
        <f t="shared" si="12"/>
        <v>0</v>
      </c>
      <c r="AD122" s="118" t="s">
        <v>160</v>
      </c>
      <c r="AE122" s="118" t="s">
        <v>164</v>
      </c>
      <c r="AF122" s="118" t="s">
        <v>162</v>
      </c>
      <c r="AG122" s="119"/>
      <c r="AH122" s="119"/>
      <c r="AI122" s="391" t="s">
        <v>318</v>
      </c>
      <c r="AJ122" s="103">
        <f t="shared" si="13"/>
        <v>30</v>
      </c>
      <c r="AK122" s="92">
        <v>5</v>
      </c>
      <c r="AL122" s="92">
        <v>25</v>
      </c>
      <c r="AM122" s="92"/>
      <c r="AN122" s="92"/>
      <c r="AO122" s="92"/>
      <c r="AP122" s="92"/>
      <c r="AQ122" s="92"/>
      <c r="AR122" s="124"/>
      <c r="AS122" s="110" t="str">
        <f>VLOOKUP(E122,Compte!A$1:K$398,10,FALSE)</f>
        <v>240-101-0026 cotisation YJ-MTP Maxime de Wasseige</v>
      </c>
    </row>
    <row r="123" spans="1:45" ht="14.25" hidden="1" customHeight="1" x14ac:dyDescent="0.3">
      <c r="A123" s="91" t="str">
        <f t="shared" si="10"/>
        <v>DE WASSEIGE Olivia</v>
      </c>
      <c r="B123" s="91">
        <f t="shared" si="14"/>
        <v>111</v>
      </c>
      <c r="C123" s="92" t="s">
        <v>843</v>
      </c>
      <c r="D123" s="91">
        <f>VLOOKUP(C123,Compte!F$1:K$398,6,FALSE)</f>
        <v>232</v>
      </c>
      <c r="E123" s="92" t="s">
        <v>144</v>
      </c>
      <c r="F123" s="93">
        <f>VLOOKUP(E123,Compte!A$1:K$398,2,FALSE)</f>
        <v>0</v>
      </c>
      <c r="G123" s="94">
        <v>2024</v>
      </c>
      <c r="H123" s="111">
        <v>45398</v>
      </c>
      <c r="I123" s="112" t="s">
        <v>844</v>
      </c>
      <c r="J123" s="212" t="s">
        <v>858</v>
      </c>
      <c r="K123" s="113" t="s">
        <v>121</v>
      </c>
      <c r="L123" s="213">
        <v>40069</v>
      </c>
      <c r="M123" s="98">
        <f t="shared" si="16"/>
        <v>14</v>
      </c>
      <c r="N123" s="219" t="s">
        <v>859</v>
      </c>
      <c r="O123" s="220">
        <v>5100</v>
      </c>
      <c r="P123" s="158" t="s">
        <v>123</v>
      </c>
      <c r="Q123" s="99" t="s">
        <v>135</v>
      </c>
      <c r="R123" s="116" t="s">
        <v>147</v>
      </c>
      <c r="S123" s="224" t="s">
        <v>847</v>
      </c>
      <c r="T123" s="499" t="s">
        <v>848</v>
      </c>
      <c r="U123" s="99"/>
      <c r="V123" s="99"/>
      <c r="W123" s="99"/>
      <c r="X123" s="99"/>
      <c r="Y123" s="99"/>
      <c r="Z123" s="41" t="s">
        <v>849</v>
      </c>
      <c r="AA123" s="91">
        <f>VLOOKUP(E123,Compte!A$1:K$398,9,FALSE)</f>
        <v>0</v>
      </c>
      <c r="AB123" s="123">
        <f t="shared" si="11"/>
        <v>55</v>
      </c>
      <c r="AC123" s="91">
        <f t="shared" si="12"/>
        <v>-55</v>
      </c>
      <c r="AD123" s="118" t="s">
        <v>115</v>
      </c>
      <c r="AE123" s="118" t="s">
        <v>128</v>
      </c>
      <c r="AF123" s="118" t="s">
        <v>129</v>
      </c>
      <c r="AG123" s="119"/>
      <c r="AH123" s="119"/>
      <c r="AI123" s="395"/>
      <c r="AJ123" s="103">
        <f t="shared" si="13"/>
        <v>55</v>
      </c>
      <c r="AK123" s="92">
        <v>55</v>
      </c>
      <c r="AL123" s="92"/>
      <c r="AM123" s="92"/>
      <c r="AN123" s="92"/>
      <c r="AO123" s="92"/>
      <c r="AP123" s="92"/>
      <c r="AQ123" s="92"/>
      <c r="AR123" s="124"/>
      <c r="AS123" s="110" t="str">
        <f>VLOOKUP(E123,Compte!A$1:K$398,10,FALSE)</f>
        <v>---</v>
      </c>
    </row>
    <row r="124" spans="1:45" ht="14.25" hidden="1" customHeight="1" x14ac:dyDescent="0.3">
      <c r="A124" s="91" t="str">
        <f t="shared" si="10"/>
        <v>DE WASSEIGE Quentin</v>
      </c>
      <c r="B124" s="91">
        <f t="shared" si="14"/>
        <v>112</v>
      </c>
      <c r="C124" s="92" t="s">
        <v>843</v>
      </c>
      <c r="D124" s="91">
        <f>VLOOKUP(C124,Compte!F$1:K$398,6,FALSE)</f>
        <v>232</v>
      </c>
      <c r="E124" s="92">
        <v>232</v>
      </c>
      <c r="F124" s="93">
        <f>VLOOKUP(E124,Compte!A$1:K$398,2,FALSE)</f>
        <v>45384</v>
      </c>
      <c r="G124" s="94">
        <v>2024</v>
      </c>
      <c r="H124" s="111">
        <v>45398</v>
      </c>
      <c r="I124" s="112" t="s">
        <v>844</v>
      </c>
      <c r="J124" s="92" t="s">
        <v>860</v>
      </c>
      <c r="K124" s="113" t="s">
        <v>121</v>
      </c>
      <c r="L124" s="213">
        <v>28492</v>
      </c>
      <c r="M124" s="98">
        <f t="shared" si="16"/>
        <v>45</v>
      </c>
      <c r="N124" s="115" t="s">
        <v>861</v>
      </c>
      <c r="O124" s="115">
        <v>5100</v>
      </c>
      <c r="P124" s="113" t="s">
        <v>169</v>
      </c>
      <c r="Q124" s="99" t="s">
        <v>135</v>
      </c>
      <c r="R124" s="116" t="s">
        <v>862</v>
      </c>
      <c r="S124" s="116" t="s">
        <v>863</v>
      </c>
      <c r="T124" s="456" t="s">
        <v>864</v>
      </c>
      <c r="U124" s="99"/>
      <c r="V124" s="99"/>
      <c r="W124" s="99"/>
      <c r="X124" s="99"/>
      <c r="Y124" s="99"/>
      <c r="Z124" s="41" t="s">
        <v>849</v>
      </c>
      <c r="AA124" s="91">
        <f>VLOOKUP(E124,Compte!A$1:K$398,9,FALSE)</f>
        <v>285</v>
      </c>
      <c r="AB124" s="123">
        <f t="shared" si="11"/>
        <v>175</v>
      </c>
      <c r="AC124" s="91">
        <f t="shared" si="12"/>
        <v>110</v>
      </c>
      <c r="AD124" s="118" t="s">
        <v>115</v>
      </c>
      <c r="AE124" s="118" t="s">
        <v>116</v>
      </c>
      <c r="AF124" s="118" t="s">
        <v>188</v>
      </c>
      <c r="AG124" s="119"/>
      <c r="AH124" s="119"/>
      <c r="AI124" s="395"/>
      <c r="AJ124" s="103">
        <f t="shared" si="13"/>
        <v>175</v>
      </c>
      <c r="AK124" s="92">
        <v>110</v>
      </c>
      <c r="AL124" s="92">
        <v>65</v>
      </c>
      <c r="AM124" s="92"/>
      <c r="AN124" s="92"/>
      <c r="AO124" s="92"/>
      <c r="AP124" s="92"/>
      <c r="AQ124" s="92"/>
      <c r="AR124" s="124"/>
      <c r="AS124" s="110" t="str">
        <f>VLOOKUP(E124,Compte!A$1:K$398,10,FALSE)</f>
        <v>Cotisation Tennis de wasseige Quentin + Anna + Olivia</v>
      </c>
    </row>
    <row r="125" spans="1:45" ht="14.25" hidden="1" customHeight="1" x14ac:dyDescent="0.3">
      <c r="A125" s="91" t="str">
        <f t="shared" si="10"/>
        <v>DE WASSEIGE Réginald</v>
      </c>
      <c r="B125" s="91">
        <f t="shared" si="14"/>
        <v>113</v>
      </c>
      <c r="C125" s="398" t="s">
        <v>865</v>
      </c>
      <c r="D125" s="91">
        <f>VLOOKUP(C125,Compte!F$1:K$398,6,FALSE)</f>
        <v>148</v>
      </c>
      <c r="E125" s="41">
        <v>147</v>
      </c>
      <c r="F125" s="93">
        <f>VLOOKUP(E125,Compte!A$1:K$398,2,FALSE)</f>
        <v>45355</v>
      </c>
      <c r="G125" s="155">
        <v>2024</v>
      </c>
      <c r="H125" s="95">
        <v>45374</v>
      </c>
      <c r="I125" s="84" t="s">
        <v>844</v>
      </c>
      <c r="J125" s="215" t="s">
        <v>866</v>
      </c>
      <c r="K125" s="96" t="s">
        <v>121</v>
      </c>
      <c r="L125" s="548">
        <v>19522</v>
      </c>
      <c r="M125" s="98">
        <f t="shared" si="16"/>
        <v>70</v>
      </c>
      <c r="N125" s="219" t="s">
        <v>867</v>
      </c>
      <c r="O125" s="223">
        <v>5100</v>
      </c>
      <c r="P125" s="217" t="s">
        <v>123</v>
      </c>
      <c r="Q125" s="99" t="s">
        <v>135</v>
      </c>
      <c r="R125" s="439" t="s">
        <v>147</v>
      </c>
      <c r="S125" s="567" t="s">
        <v>868</v>
      </c>
      <c r="T125" s="591" t="s">
        <v>854</v>
      </c>
      <c r="U125" s="426"/>
      <c r="V125" s="426"/>
      <c r="W125" s="426"/>
      <c r="X125" s="426"/>
      <c r="Y125" s="426"/>
      <c r="Z125" s="41" t="s">
        <v>869</v>
      </c>
      <c r="AA125" s="91">
        <f>VLOOKUP(E125,Compte!A$1:K$398,9,FALSE)</f>
        <v>90</v>
      </c>
      <c r="AB125" s="123">
        <f t="shared" si="11"/>
        <v>90</v>
      </c>
      <c r="AC125" s="91">
        <f t="shared" si="12"/>
        <v>0</v>
      </c>
      <c r="AD125" s="104" t="s">
        <v>160</v>
      </c>
      <c r="AE125" s="104" t="s">
        <v>161</v>
      </c>
      <c r="AF125" s="104" t="s">
        <v>211</v>
      </c>
      <c r="AG125" s="105"/>
      <c r="AH125" s="105"/>
      <c r="AI125" s="515" t="s">
        <v>460</v>
      </c>
      <c r="AJ125" s="103">
        <f t="shared" si="13"/>
        <v>90</v>
      </c>
      <c r="AK125" s="41">
        <v>50</v>
      </c>
      <c r="AL125" s="41">
        <v>40</v>
      </c>
      <c r="AM125" s="359"/>
      <c r="AN125" s="41"/>
      <c r="AO125" s="41"/>
      <c r="AP125" s="41"/>
      <c r="AQ125" s="92"/>
      <c r="AR125" s="124"/>
      <c r="AS125" s="110" t="str">
        <f>VLOOKUP(E125,Compte!A$1:K$398,10,FALSE)</f>
        <v>Cotisation R ginald de Wasseige Yachting adulte croisi-res</v>
      </c>
    </row>
    <row r="126" spans="1:45" ht="14.25" customHeight="1" x14ac:dyDescent="0.3">
      <c r="A126" s="91" t="str">
        <f t="shared" si="10"/>
        <v>DEBOUCHE Christophe</v>
      </c>
      <c r="B126" s="91">
        <f t="shared" si="14"/>
        <v>114</v>
      </c>
      <c r="C126" s="252" t="s">
        <v>870</v>
      </c>
      <c r="D126" s="91">
        <f>VLOOKUP(C126,Compte!F$1:K$398,6,FALSE)</f>
        <v>124</v>
      </c>
      <c r="E126" s="41">
        <v>124</v>
      </c>
      <c r="F126" s="93">
        <f>VLOOKUP(E126,Compte!A$1:K$398,2,FALSE)</f>
        <v>45344</v>
      </c>
      <c r="G126" s="173">
        <v>2024</v>
      </c>
      <c r="H126" s="95">
        <v>45357</v>
      </c>
      <c r="I126" s="84" t="s">
        <v>871</v>
      </c>
      <c r="J126" s="41" t="s">
        <v>646</v>
      </c>
      <c r="K126" s="96" t="s">
        <v>121</v>
      </c>
      <c r="L126" s="97">
        <v>24668</v>
      </c>
      <c r="M126" s="98">
        <f t="shared" si="16"/>
        <v>56</v>
      </c>
      <c r="N126" s="430" t="s">
        <v>872</v>
      </c>
      <c r="O126" s="99">
        <v>5032</v>
      </c>
      <c r="P126" s="99" t="s">
        <v>873</v>
      </c>
      <c r="Q126" s="99" t="s">
        <v>135</v>
      </c>
      <c r="R126" s="100" t="s">
        <v>147</v>
      </c>
      <c r="S126" s="116" t="s">
        <v>874</v>
      </c>
      <c r="T126" s="460" t="s">
        <v>875</v>
      </c>
      <c r="U126" s="99"/>
      <c r="V126" s="99"/>
      <c r="W126" s="99"/>
      <c r="X126" s="99"/>
      <c r="Y126" s="99"/>
      <c r="Z126" s="41" t="s">
        <v>876</v>
      </c>
      <c r="AA126" s="91">
        <f>VLOOKUP(E126,Compte!A$1:K$398,9,FALSE)</f>
        <v>230</v>
      </c>
      <c r="AB126" s="102">
        <f t="shared" si="11"/>
        <v>230</v>
      </c>
      <c r="AC126" s="103">
        <f t="shared" si="12"/>
        <v>0</v>
      </c>
      <c r="AD126" s="104" t="s">
        <v>144</v>
      </c>
      <c r="AE126" s="104" t="s">
        <v>151</v>
      </c>
      <c r="AF126" s="104" t="s">
        <v>188</v>
      </c>
      <c r="AG126" s="105"/>
      <c r="AH126" s="105"/>
      <c r="AI126" s="520" t="s">
        <v>877</v>
      </c>
      <c r="AJ126" s="103">
        <f t="shared" si="13"/>
        <v>230</v>
      </c>
      <c r="AK126" s="107">
        <v>110</v>
      </c>
      <c r="AL126" s="107">
        <v>120</v>
      </c>
      <c r="AM126" s="356"/>
      <c r="AN126" s="107"/>
      <c r="AO126" s="107"/>
      <c r="AP126" s="107"/>
      <c r="AQ126" s="108"/>
      <c r="AR126" s="109"/>
      <c r="AS126" s="110" t="str">
        <f>VLOOKUP(E126,Compte!A$1:K$398,10,FALSE)</f>
        <v>COTISATION AVIRON 2024 - DEBOUCHE CHRISTOPHE</v>
      </c>
    </row>
    <row r="127" spans="1:45" ht="14.25" hidden="1" customHeight="1" x14ac:dyDescent="0.3">
      <c r="A127" s="91" t="str">
        <f t="shared" si="10"/>
        <v>DECEUNINCK Manon</v>
      </c>
      <c r="B127" s="91">
        <f t="shared" si="14"/>
        <v>115</v>
      </c>
      <c r="C127" s="252" t="s">
        <v>308</v>
      </c>
      <c r="D127" s="91">
        <f>VLOOKUP(C127,Compte!F$1:K$398,6,FALSE)</f>
        <v>4128</v>
      </c>
      <c r="E127" s="92">
        <v>4093</v>
      </c>
      <c r="F127" s="93">
        <f>VLOOKUP(E127,Compte!A$1:K$398,2,FALSE)</f>
        <v>45544</v>
      </c>
      <c r="G127" s="155">
        <v>2024</v>
      </c>
      <c r="H127" s="111">
        <v>45551</v>
      </c>
      <c r="I127" s="112" t="s">
        <v>878</v>
      </c>
      <c r="J127" s="133" t="s">
        <v>879</v>
      </c>
      <c r="K127" s="113" t="s">
        <v>108</v>
      </c>
      <c r="L127" s="114">
        <v>40592</v>
      </c>
      <c r="M127" s="98">
        <f t="shared" si="16"/>
        <v>12</v>
      </c>
      <c r="N127" s="115" t="s">
        <v>880</v>
      </c>
      <c r="O127" s="115">
        <v>5530</v>
      </c>
      <c r="P127" s="115" t="s">
        <v>881</v>
      </c>
      <c r="Q127" s="99" t="s">
        <v>135</v>
      </c>
      <c r="R127" s="116" t="s">
        <v>147</v>
      </c>
      <c r="S127" s="121" t="s">
        <v>882</v>
      </c>
      <c r="T127" s="126" t="s">
        <v>883</v>
      </c>
      <c r="U127" s="99" t="s">
        <v>884</v>
      </c>
      <c r="V127" s="99" t="s">
        <v>885</v>
      </c>
      <c r="W127" s="99"/>
      <c r="X127" s="99"/>
      <c r="Y127" s="99"/>
      <c r="Z127" s="41" t="s">
        <v>886</v>
      </c>
      <c r="AA127" s="91">
        <f>VLOOKUP(E127,Compte!A$1:K$398,9,FALSE)</f>
        <v>30</v>
      </c>
      <c r="AB127" s="123">
        <f t="shared" si="11"/>
        <v>30</v>
      </c>
      <c r="AC127" s="91">
        <f t="shared" si="12"/>
        <v>0</v>
      </c>
      <c r="AD127" s="118" t="s">
        <v>160</v>
      </c>
      <c r="AE127" s="118" t="s">
        <v>164</v>
      </c>
      <c r="AF127" s="118" t="s">
        <v>162</v>
      </c>
      <c r="AG127" s="119"/>
      <c r="AH127" s="119"/>
      <c r="AI127" s="515" t="s">
        <v>318</v>
      </c>
      <c r="AJ127" s="103">
        <f t="shared" si="13"/>
        <v>30</v>
      </c>
      <c r="AK127" s="92">
        <v>5</v>
      </c>
      <c r="AL127" s="92">
        <v>25</v>
      </c>
      <c r="AM127" s="92"/>
      <c r="AN127" s="92"/>
      <c r="AO127" s="92"/>
      <c r="AP127" s="92"/>
      <c r="AQ127" s="92"/>
      <c r="AR127" s="124"/>
      <c r="AS127" s="110" t="str">
        <f>VLOOKUP(E127,Compte!A$1:K$398,10,FALSE)</f>
        <v>240-101-0026 cotisation YJ-MTP Manon Deceuninck</v>
      </c>
    </row>
    <row r="128" spans="1:45" ht="14.25" hidden="1" customHeight="1" x14ac:dyDescent="0.3">
      <c r="A128" s="91" t="str">
        <f t="shared" si="10"/>
        <v>DECEUNINCK Maxime</v>
      </c>
      <c r="B128" s="91">
        <f t="shared" si="14"/>
        <v>116</v>
      </c>
      <c r="C128" s="154" t="s">
        <v>308</v>
      </c>
      <c r="D128" s="91">
        <f>VLOOKUP(C128,Compte!F$1:K$398,6,FALSE)</f>
        <v>4128</v>
      </c>
      <c r="E128" s="92">
        <v>4092</v>
      </c>
      <c r="F128" s="93">
        <f>VLOOKUP(E128,Compte!A$1:K$398,2,FALSE)</f>
        <v>45544</v>
      </c>
      <c r="G128" s="155">
        <v>2024</v>
      </c>
      <c r="H128" s="111">
        <v>45551</v>
      </c>
      <c r="I128" s="112" t="s">
        <v>878</v>
      </c>
      <c r="J128" s="133" t="s">
        <v>438</v>
      </c>
      <c r="K128" s="113" t="s">
        <v>121</v>
      </c>
      <c r="L128" s="114">
        <v>41305</v>
      </c>
      <c r="M128" s="98">
        <f t="shared" si="16"/>
        <v>10</v>
      </c>
      <c r="N128" s="115" t="s">
        <v>880</v>
      </c>
      <c r="O128" s="115">
        <v>5530</v>
      </c>
      <c r="P128" s="115" t="s">
        <v>881</v>
      </c>
      <c r="Q128" s="99" t="s">
        <v>135</v>
      </c>
      <c r="R128" s="116" t="s">
        <v>147</v>
      </c>
      <c r="S128" s="121" t="s">
        <v>882</v>
      </c>
      <c r="T128" s="126" t="s">
        <v>883</v>
      </c>
      <c r="U128" s="426" t="s">
        <v>884</v>
      </c>
      <c r="V128" s="426" t="s">
        <v>885</v>
      </c>
      <c r="W128" s="426"/>
      <c r="X128" s="99"/>
      <c r="Y128" s="99"/>
      <c r="Z128" s="41" t="s">
        <v>886</v>
      </c>
      <c r="AA128" s="91">
        <f>VLOOKUP(E128,Compte!A$1:K$398,9,FALSE)</f>
        <v>30</v>
      </c>
      <c r="AB128" s="123">
        <f t="shared" si="11"/>
        <v>30</v>
      </c>
      <c r="AC128" s="91">
        <f t="shared" si="12"/>
        <v>0</v>
      </c>
      <c r="AD128" s="118" t="s">
        <v>160</v>
      </c>
      <c r="AE128" s="118" t="s">
        <v>164</v>
      </c>
      <c r="AF128" s="118" t="s">
        <v>162</v>
      </c>
      <c r="AG128" s="119"/>
      <c r="AH128" s="119"/>
      <c r="AI128" s="515" t="s">
        <v>318</v>
      </c>
      <c r="AJ128" s="103">
        <f t="shared" si="13"/>
        <v>30</v>
      </c>
      <c r="AK128" s="92">
        <v>5</v>
      </c>
      <c r="AL128" s="92">
        <v>25</v>
      </c>
      <c r="AM128" s="92"/>
      <c r="AN128" s="92"/>
      <c r="AO128" s="92"/>
      <c r="AP128" s="92"/>
      <c r="AQ128" s="92"/>
      <c r="AR128" s="124"/>
      <c r="AS128" s="110" t="str">
        <f>VLOOKUP(E128,Compte!A$1:K$398,10,FALSE)</f>
        <v>240-101-0026 cotisation YJ-MTP Maxime Deceuninck</v>
      </c>
    </row>
    <row r="129" spans="1:45" ht="14.25" hidden="1" customHeight="1" x14ac:dyDescent="0.3">
      <c r="A129" s="91" t="str">
        <f t="shared" si="10"/>
        <v>DECROIX  Olivier</v>
      </c>
      <c r="B129" s="91">
        <f t="shared" si="14"/>
        <v>117</v>
      </c>
      <c r="C129" s="154" t="s">
        <v>887</v>
      </c>
      <c r="D129" s="91">
        <f>VLOOKUP(C129,Compte!F$1:K$398,6,FALSE)</f>
        <v>131</v>
      </c>
      <c r="E129" s="92">
        <v>131</v>
      </c>
      <c r="F129" s="93">
        <f>VLOOKUP(E129,Compte!A$1:K$398,2,FALSE)</f>
        <v>45348</v>
      </c>
      <c r="G129" s="173">
        <v>2024</v>
      </c>
      <c r="H129" s="111">
        <v>45357</v>
      </c>
      <c r="I129" s="112" t="s">
        <v>888</v>
      </c>
      <c r="J129" s="133" t="s">
        <v>889</v>
      </c>
      <c r="K129" s="113" t="s">
        <v>121</v>
      </c>
      <c r="L129" s="114">
        <v>24442</v>
      </c>
      <c r="M129" s="98">
        <f t="shared" si="16"/>
        <v>57</v>
      </c>
      <c r="N129" s="115" t="s">
        <v>890</v>
      </c>
      <c r="O129" s="115">
        <v>5100</v>
      </c>
      <c r="P129" s="115" t="s">
        <v>465</v>
      </c>
      <c r="Q129" s="99" t="s">
        <v>135</v>
      </c>
      <c r="R129" s="116" t="s">
        <v>147</v>
      </c>
      <c r="S129" s="116" t="s">
        <v>891</v>
      </c>
      <c r="T129" s="126" t="s">
        <v>892</v>
      </c>
      <c r="U129" s="99"/>
      <c r="V129" s="99"/>
      <c r="W129" s="99"/>
      <c r="X129" s="99"/>
      <c r="Y129" s="99"/>
      <c r="Z129" s="41" t="s">
        <v>893</v>
      </c>
      <c r="AA129" s="91">
        <f>VLOOKUP(E129,Compte!A$1:K$398,9,FALSE)</f>
        <v>270</v>
      </c>
      <c r="AB129" s="123">
        <f t="shared" si="11"/>
        <v>205</v>
      </c>
      <c r="AC129" s="91">
        <f t="shared" si="12"/>
        <v>65</v>
      </c>
      <c r="AD129" s="118" t="s">
        <v>115</v>
      </c>
      <c r="AE129" s="118" t="s">
        <v>116</v>
      </c>
      <c r="AF129" s="118" t="s">
        <v>117</v>
      </c>
      <c r="AG129" s="119"/>
      <c r="AH129" s="119"/>
      <c r="AI129" s="106"/>
      <c r="AJ129" s="103">
        <f t="shared" si="13"/>
        <v>205</v>
      </c>
      <c r="AK129" s="92">
        <v>140</v>
      </c>
      <c r="AL129" s="92">
        <v>65</v>
      </c>
      <c r="AM129" s="92"/>
      <c r="AN129" s="92"/>
      <c r="AO129" s="92"/>
      <c r="AP129" s="92"/>
      <c r="AQ129" s="92"/>
      <c r="AR129" s="124"/>
      <c r="AS129" s="110" t="str">
        <f>VLOOKUP(E129,Compte!A$1:K$398,10,FALSE)</f>
        <v>Cotisation tennis Decroix/Focroulle 1er membre adulte (205?) et 2eme membre adulte (65?) = 270?</v>
      </c>
    </row>
    <row r="130" spans="1:45" ht="14.25" customHeight="1" x14ac:dyDescent="0.3">
      <c r="A130" s="91" t="str">
        <f t="shared" si="10"/>
        <v>DEFALQUE Marguerite</v>
      </c>
      <c r="B130" s="91">
        <f t="shared" si="14"/>
        <v>118</v>
      </c>
      <c r="C130" s="92" t="s">
        <v>894</v>
      </c>
      <c r="D130" s="91">
        <f>VLOOKUP(C130,Compte!F$1:K$398,6,FALSE)</f>
        <v>4118</v>
      </c>
      <c r="E130" s="92">
        <v>4086</v>
      </c>
      <c r="F130" s="93">
        <f>VLOOKUP(E130,Compte!A$1:K$398,2,FALSE)</f>
        <v>45538</v>
      </c>
      <c r="G130" s="233">
        <v>2024</v>
      </c>
      <c r="H130" s="111">
        <v>45551</v>
      </c>
      <c r="I130" s="193" t="s">
        <v>895</v>
      </c>
      <c r="J130" s="192" t="s">
        <v>896</v>
      </c>
      <c r="K130" s="113" t="s">
        <v>108</v>
      </c>
      <c r="L130" s="114">
        <v>40374</v>
      </c>
      <c r="M130" s="98">
        <f t="shared" si="16"/>
        <v>13</v>
      </c>
      <c r="N130" s="115" t="s">
        <v>897</v>
      </c>
      <c r="O130" s="115">
        <v>5000</v>
      </c>
      <c r="P130" s="115" t="s">
        <v>312</v>
      </c>
      <c r="Q130" s="99" t="s">
        <v>135</v>
      </c>
      <c r="R130" s="116" t="s">
        <v>147</v>
      </c>
      <c r="S130" s="121" t="s">
        <v>898</v>
      </c>
      <c r="T130" s="157" t="s">
        <v>899</v>
      </c>
      <c r="U130" s="99"/>
      <c r="V130" s="99"/>
      <c r="W130" s="99"/>
      <c r="X130" s="99"/>
      <c r="Y130" s="99"/>
      <c r="Z130" s="41" t="s">
        <v>900</v>
      </c>
      <c r="AA130" s="91">
        <f>VLOOKUP(E130,Compte!A$1:K$398,9,FALSE)</f>
        <v>22</v>
      </c>
      <c r="AB130" s="102">
        <f t="shared" si="11"/>
        <v>67</v>
      </c>
      <c r="AC130" s="103">
        <f t="shared" si="12"/>
        <v>-45</v>
      </c>
      <c r="AD130" s="118" t="s">
        <v>144</v>
      </c>
      <c r="AE130" s="118" t="s">
        <v>450</v>
      </c>
      <c r="AF130" s="118" t="s">
        <v>117</v>
      </c>
      <c r="AG130" s="119"/>
      <c r="AH130" s="119"/>
      <c r="AI130" s="106" t="s">
        <v>901</v>
      </c>
      <c r="AJ130" s="103">
        <f t="shared" si="13"/>
        <v>80</v>
      </c>
      <c r="AK130" s="108">
        <v>30</v>
      </c>
      <c r="AL130" s="226">
        <v>50</v>
      </c>
      <c r="AM130" s="226">
        <f>7-50</f>
        <v>-43</v>
      </c>
      <c r="AN130" s="108"/>
      <c r="AO130" s="108"/>
      <c r="AP130" s="108"/>
      <c r="AQ130" s="108">
        <v>30</v>
      </c>
      <c r="AR130" s="109"/>
      <c r="AS130" s="110" t="str">
        <f>VLOOKUP(E130,Compte!A$1:K$398,10,FALSE)</f>
        <v xml:space="preserve">Marguerite Defalque complement soit 22€ fin2024  familiale de Wislez Virginie cplt tardive </v>
      </c>
    </row>
    <row r="131" spans="1:45" ht="14.25" customHeight="1" x14ac:dyDescent="0.3">
      <c r="A131" s="91" t="str">
        <f t="shared" si="10"/>
        <v>DEFALQUE Marguerite</v>
      </c>
      <c r="B131" s="91">
        <f t="shared" si="14"/>
        <v>118</v>
      </c>
      <c r="C131" s="92" t="s">
        <v>894</v>
      </c>
      <c r="D131" s="91">
        <f>VLOOKUP(C131,Compte!F$1:K$398,6,FALSE)</f>
        <v>4118</v>
      </c>
      <c r="E131" s="92">
        <v>4118</v>
      </c>
      <c r="F131" s="93">
        <f>VLOOKUP(E131,Compte!A$1:K$398,2,FALSE)</f>
        <v>45551</v>
      </c>
      <c r="G131" s="233">
        <v>2024</v>
      </c>
      <c r="H131" s="111">
        <v>45588</v>
      </c>
      <c r="I131" s="193" t="s">
        <v>895</v>
      </c>
      <c r="J131" s="192" t="s">
        <v>896</v>
      </c>
      <c r="K131" s="113"/>
      <c r="L131" s="114"/>
      <c r="M131" s="98">
        <f t="shared" si="16"/>
        <v>123</v>
      </c>
      <c r="N131" s="115"/>
      <c r="O131" s="115"/>
      <c r="P131" s="115"/>
      <c r="Q131" s="99"/>
      <c r="R131" s="116"/>
      <c r="S131" s="116"/>
      <c r="T131" s="157"/>
      <c r="U131" s="99"/>
      <c r="V131" s="99"/>
      <c r="W131" s="99"/>
      <c r="X131" s="99"/>
      <c r="Y131" s="99"/>
      <c r="Z131" s="41" t="s">
        <v>900</v>
      </c>
      <c r="AA131" s="91">
        <f>VLOOKUP(E131,Compte!A$1:K$398,9,FALSE)</f>
        <v>100</v>
      </c>
      <c r="AB131" s="102">
        <f t="shared" si="11"/>
        <v>0</v>
      </c>
      <c r="AC131" s="103">
        <f t="shared" si="12"/>
        <v>100</v>
      </c>
      <c r="AD131" s="118" t="s">
        <v>144</v>
      </c>
      <c r="AE131" s="118" t="s">
        <v>450</v>
      </c>
      <c r="AF131" s="118" t="s">
        <v>117</v>
      </c>
      <c r="AG131" s="119"/>
      <c r="AH131" s="119"/>
      <c r="AI131" s="106" t="s">
        <v>901</v>
      </c>
      <c r="AJ131" s="103">
        <f t="shared" si="13"/>
        <v>0</v>
      </c>
      <c r="AK131" s="108"/>
      <c r="AL131" s="108"/>
      <c r="AM131" s="108"/>
      <c r="AN131" s="108"/>
      <c r="AO131" s="108"/>
      <c r="AP131" s="108"/>
      <c r="AQ131" s="108"/>
      <c r="AR131" s="109"/>
      <c r="AS131" s="110" t="str">
        <f>VLOOKUP(E131,Compte!A$1:K$398,10,FALSE)</f>
        <v>Defalque Marguerite : salle + encadrement</v>
      </c>
    </row>
    <row r="132" spans="1:45" ht="14.25" customHeight="1" x14ac:dyDescent="0.3">
      <c r="A132" s="91" t="str">
        <f t="shared" si="10"/>
        <v>DEFALQUE Marguerite</v>
      </c>
      <c r="B132" s="91">
        <f t="shared" si="14"/>
        <v>118</v>
      </c>
      <c r="C132" s="92" t="s">
        <v>894</v>
      </c>
      <c r="D132" s="91">
        <f>VLOOKUP(C132,Compte!F$1:K$398,6,FALSE)</f>
        <v>4118</v>
      </c>
      <c r="E132" s="92">
        <v>4126</v>
      </c>
      <c r="F132" s="93">
        <f>VLOOKUP(E132,Compte!A$1:K$398,2,FALSE)</f>
        <v>45560</v>
      </c>
      <c r="G132" s="233">
        <v>2024</v>
      </c>
      <c r="H132" s="111">
        <v>45588</v>
      </c>
      <c r="I132" s="193" t="s">
        <v>895</v>
      </c>
      <c r="J132" s="192" t="s">
        <v>896</v>
      </c>
      <c r="K132" s="113"/>
      <c r="L132" s="114"/>
      <c r="M132" s="98">
        <f t="shared" si="16"/>
        <v>123</v>
      </c>
      <c r="N132" s="115"/>
      <c r="O132" s="115"/>
      <c r="P132" s="115"/>
      <c r="Q132" s="99"/>
      <c r="R132" s="116"/>
      <c r="S132" s="116"/>
      <c r="T132" s="157"/>
      <c r="U132" s="99"/>
      <c r="V132" s="99"/>
      <c r="W132" s="99"/>
      <c r="X132" s="99"/>
      <c r="Y132" s="99"/>
      <c r="Z132" s="41" t="s">
        <v>900</v>
      </c>
      <c r="AA132" s="91">
        <f>VLOOKUP(E132,Compte!A$1:K$398,9,FALSE)</f>
        <v>-35</v>
      </c>
      <c r="AB132" s="102">
        <f t="shared" si="11"/>
        <v>0</v>
      </c>
      <c r="AC132" s="103">
        <f t="shared" si="12"/>
        <v>-35</v>
      </c>
      <c r="AD132" s="118" t="s">
        <v>144</v>
      </c>
      <c r="AE132" s="118" t="s">
        <v>450</v>
      </c>
      <c r="AF132" s="118" t="s">
        <v>117</v>
      </c>
      <c r="AG132" s="119"/>
      <c r="AH132" s="119"/>
      <c r="AI132" s="106" t="s">
        <v>901</v>
      </c>
      <c r="AJ132" s="103">
        <f t="shared" si="13"/>
        <v>0</v>
      </c>
      <c r="AK132" s="108"/>
      <c r="AL132" s="108"/>
      <c r="AM132" s="108"/>
      <c r="AN132" s="108"/>
      <c r="AO132" s="108"/>
      <c r="AP132" s="108"/>
      <c r="AQ132" s="108"/>
      <c r="AR132" s="109"/>
      <c r="AS132" s="110" t="str">
        <f>VLOOKUP(E132,Compte!A$1:K$398,10,FALSE)</f>
        <v>Wislez + fille marguerite + Steven Harveng</v>
      </c>
    </row>
    <row r="133" spans="1:45" ht="14.25" customHeight="1" x14ac:dyDescent="0.3">
      <c r="A133" s="91" t="str">
        <f t="shared" ref="A133:A196" si="17">CONCATENATE(I133," ",J133)</f>
        <v>DEFALQUE Marguerite</v>
      </c>
      <c r="B133" s="91">
        <f t="shared" si="14"/>
        <v>118</v>
      </c>
      <c r="C133" s="92" t="s">
        <v>894</v>
      </c>
      <c r="D133" s="91">
        <f>VLOOKUP(C133,Compte!F$1:K$398,6,FALSE)</f>
        <v>4118</v>
      </c>
      <c r="E133" s="92">
        <v>4087</v>
      </c>
      <c r="F133" s="93">
        <f>VLOOKUP(E133,Compte!A$1:K$398,2,FALSE)</f>
        <v>45538</v>
      </c>
      <c r="G133" s="94">
        <v>2025</v>
      </c>
      <c r="H133" s="111">
        <v>45551</v>
      </c>
      <c r="I133" s="112" t="s">
        <v>895</v>
      </c>
      <c r="J133" s="92" t="s">
        <v>896</v>
      </c>
      <c r="K133" s="113" t="s">
        <v>108</v>
      </c>
      <c r="L133" s="114">
        <v>40374</v>
      </c>
      <c r="M133" s="98">
        <f t="shared" si="16"/>
        <v>13</v>
      </c>
      <c r="N133" s="115" t="s">
        <v>897</v>
      </c>
      <c r="O133" s="115">
        <v>5000</v>
      </c>
      <c r="P133" s="115" t="s">
        <v>312</v>
      </c>
      <c r="Q133" s="99" t="s">
        <v>135</v>
      </c>
      <c r="R133" s="116" t="s">
        <v>147</v>
      </c>
      <c r="S133" s="121" t="s">
        <v>898</v>
      </c>
      <c r="T133" s="157" t="s">
        <v>899</v>
      </c>
      <c r="U133" s="99" t="s">
        <v>902</v>
      </c>
      <c r="V133" s="99" t="s">
        <v>903</v>
      </c>
      <c r="W133" s="99" t="s">
        <v>140</v>
      </c>
      <c r="X133" s="99"/>
      <c r="Y133" s="99"/>
      <c r="Z133" s="41" t="s">
        <v>900</v>
      </c>
      <c r="AA133" s="91">
        <f>VLOOKUP(E133,Compte!A$1:K$398,9,FALSE)</f>
        <v>105</v>
      </c>
      <c r="AB133" s="102">
        <f t="shared" ref="AB133:AB196" si="18">SUM(AK133:AR133)</f>
        <v>125</v>
      </c>
      <c r="AC133" s="103">
        <f t="shared" ref="AC133:AC196" si="19">AA133-AB133</f>
        <v>-20</v>
      </c>
      <c r="AD133" s="118" t="s">
        <v>144</v>
      </c>
      <c r="AE133" s="118" t="s">
        <v>450</v>
      </c>
      <c r="AF133" s="118" t="s">
        <v>117</v>
      </c>
      <c r="AG133" s="119"/>
      <c r="AH133" s="119"/>
      <c r="AI133" s="106"/>
      <c r="AJ133" s="103">
        <f t="shared" ref="AJ133:AJ196" si="20">AK133+AL133</f>
        <v>95</v>
      </c>
      <c r="AK133" s="108">
        <v>0</v>
      </c>
      <c r="AL133" s="108">
        <v>95</v>
      </c>
      <c r="AM133" s="108"/>
      <c r="AN133" s="108"/>
      <c r="AO133" s="108"/>
      <c r="AP133" s="108"/>
      <c r="AQ133" s="108">
        <v>30</v>
      </c>
      <c r="AR133" s="109"/>
      <c r="AS133" s="110" t="str">
        <f>VLOOKUP(E133,Compte!A$1:K$398,10,FALSE)</f>
        <v>Defalque Marguerite Aviron 2025 familiale (1er enfant) de Wislez Virginie</v>
      </c>
    </row>
    <row r="134" spans="1:45" ht="14.25" hidden="1" customHeight="1" x14ac:dyDescent="0.3">
      <c r="A134" s="91" t="str">
        <f t="shared" si="17"/>
        <v>DEGREZ Thibaut</v>
      </c>
      <c r="B134" s="91">
        <f t="shared" si="14"/>
        <v>119</v>
      </c>
      <c r="C134" s="92" t="s">
        <v>904</v>
      </c>
      <c r="D134" s="91">
        <f>VLOOKUP(C134,Compte!F$1:K$398,6,FALSE)</f>
        <v>132</v>
      </c>
      <c r="E134" s="92">
        <v>132</v>
      </c>
      <c r="F134" s="93">
        <f>VLOOKUP(E134,Compte!A$1:K$398,2,FALSE)</f>
        <v>45348</v>
      </c>
      <c r="G134" s="94">
        <v>2024</v>
      </c>
      <c r="H134" s="111">
        <v>45357</v>
      </c>
      <c r="I134" s="112" t="s">
        <v>905</v>
      </c>
      <c r="J134" s="92" t="s">
        <v>856</v>
      </c>
      <c r="K134" s="113" t="s">
        <v>121</v>
      </c>
      <c r="L134" s="114">
        <v>26289</v>
      </c>
      <c r="M134" s="98">
        <f t="shared" si="16"/>
        <v>52</v>
      </c>
      <c r="N134" s="115" t="s">
        <v>906</v>
      </c>
      <c r="O134" s="115">
        <v>5150</v>
      </c>
      <c r="P134" s="115" t="s">
        <v>907</v>
      </c>
      <c r="Q134" s="99" t="s">
        <v>135</v>
      </c>
      <c r="R134" s="116" t="s">
        <v>147</v>
      </c>
      <c r="S134" s="116" t="s">
        <v>908</v>
      </c>
      <c r="T134" s="126" t="s">
        <v>909</v>
      </c>
      <c r="U134" s="99"/>
      <c r="V134" s="99"/>
      <c r="W134" s="99"/>
      <c r="X134" s="99"/>
      <c r="Y134" s="99"/>
      <c r="Z134" s="41" t="s">
        <v>910</v>
      </c>
      <c r="AA134" s="91">
        <f>VLOOKUP(E134,Compte!A$1:K$398,9,FALSE)</f>
        <v>175</v>
      </c>
      <c r="AB134" s="102">
        <f t="shared" si="18"/>
        <v>175</v>
      </c>
      <c r="AC134" s="103">
        <f t="shared" si="19"/>
        <v>0</v>
      </c>
      <c r="AD134" s="118" t="s">
        <v>115</v>
      </c>
      <c r="AE134" s="118" t="s">
        <v>116</v>
      </c>
      <c r="AF134" s="118" t="s">
        <v>188</v>
      </c>
      <c r="AG134" s="119"/>
      <c r="AH134" s="119"/>
      <c r="AI134" s="106"/>
      <c r="AJ134" s="103">
        <f t="shared" si="20"/>
        <v>175</v>
      </c>
      <c r="AK134" s="108">
        <v>110</v>
      </c>
      <c r="AL134" s="108">
        <v>65</v>
      </c>
      <c r="AM134" s="108"/>
      <c r="AN134" s="108"/>
      <c r="AO134" s="108"/>
      <c r="AP134" s="108"/>
      <c r="AQ134" s="108"/>
      <c r="AR134" s="109"/>
      <c r="AS134" s="110" t="str">
        <f>VLOOKUP(E134,Compte!A$1:K$398,10,FALSE)</f>
        <v>Degrez Thibaut - cotisation tennis</v>
      </c>
    </row>
    <row r="135" spans="1:45" ht="14.25" hidden="1" customHeight="1" x14ac:dyDescent="0.3">
      <c r="A135" s="91" t="str">
        <f t="shared" si="17"/>
        <v>DEJAIE Eve</v>
      </c>
      <c r="B135" s="91">
        <f t="shared" ref="B135:B198" si="21">IF(OR(A135=A134,NOT(G135=2024)),B134,B134+1)</f>
        <v>120</v>
      </c>
      <c r="C135" s="138" t="s">
        <v>913</v>
      </c>
      <c r="D135" s="91">
        <f>VLOOKUP(C135,Compte!F$1:K$398,6,FALSE)</f>
        <v>4002</v>
      </c>
      <c r="E135" s="138" t="s">
        <v>144</v>
      </c>
      <c r="F135" s="93">
        <f>VLOOKUP(E135,Compte!A$1:K$398,2,FALSE)</f>
        <v>0</v>
      </c>
      <c r="G135" s="183">
        <v>2024</v>
      </c>
      <c r="H135" s="139">
        <v>45428</v>
      </c>
      <c r="I135" s="140" t="s">
        <v>911</v>
      </c>
      <c r="J135" s="138" t="s">
        <v>922</v>
      </c>
      <c r="K135" s="408" t="s">
        <v>108</v>
      </c>
      <c r="L135" s="230"/>
      <c r="M135" s="98">
        <f t="shared" si="16"/>
        <v>123</v>
      </c>
      <c r="N135" s="428" t="s">
        <v>915</v>
      </c>
      <c r="O135" s="435">
        <v>5100</v>
      </c>
      <c r="P135" s="428" t="s">
        <v>123</v>
      </c>
      <c r="Q135" s="99" t="s">
        <v>135</v>
      </c>
      <c r="R135" s="440" t="s">
        <v>147</v>
      </c>
      <c r="S135" s="440" t="s">
        <v>916</v>
      </c>
      <c r="T135" s="411"/>
      <c r="U135" s="146"/>
      <c r="V135" s="146"/>
      <c r="W135" s="146"/>
      <c r="X135" s="146"/>
      <c r="Y135" s="146"/>
      <c r="Z135" s="41" t="s">
        <v>918</v>
      </c>
      <c r="AA135" s="91">
        <f>VLOOKUP(E135,Compte!A$1:K$398,9,FALSE)</f>
        <v>0</v>
      </c>
      <c r="AB135" s="102">
        <f t="shared" si="18"/>
        <v>0</v>
      </c>
      <c r="AC135" s="103">
        <f t="shared" si="19"/>
        <v>0</v>
      </c>
      <c r="AD135" s="147" t="s">
        <v>115</v>
      </c>
      <c r="AE135" s="147" t="s">
        <v>128</v>
      </c>
      <c r="AF135" s="147" t="s">
        <v>117</v>
      </c>
      <c r="AG135" s="508"/>
      <c r="AH135" s="508"/>
      <c r="AI135" s="149"/>
      <c r="AJ135" s="103">
        <f t="shared" si="20"/>
        <v>0</v>
      </c>
      <c r="AK135" s="150"/>
      <c r="AL135" s="150">
        <v>0</v>
      </c>
      <c r="AM135" s="357"/>
      <c r="AN135" s="138"/>
      <c r="AO135" s="138"/>
      <c r="AP135" s="138"/>
      <c r="AQ135" s="92"/>
      <c r="AR135" s="124"/>
      <c r="AS135" s="110" t="str">
        <f>VLOOKUP(E135,Compte!A$1:K$398,10,FALSE)</f>
        <v>---</v>
      </c>
    </row>
    <row r="136" spans="1:45" ht="14.25" hidden="1" customHeight="1" x14ac:dyDescent="0.3">
      <c r="A136" s="91" t="str">
        <f t="shared" si="17"/>
        <v>DEJAIE Laurent</v>
      </c>
      <c r="B136" s="91">
        <f t="shared" si="21"/>
        <v>121</v>
      </c>
      <c r="C136" s="92" t="s">
        <v>913</v>
      </c>
      <c r="D136" s="91">
        <f>VLOOKUP(C136,Compte!F$1:K$398,6,FALSE)</f>
        <v>4002</v>
      </c>
      <c r="E136" s="92">
        <v>4002</v>
      </c>
      <c r="F136" s="93">
        <f>VLOOKUP(E136,Compte!A$1:K$398,2,FALSE)</f>
        <v>45412</v>
      </c>
      <c r="G136" s="94">
        <v>2024</v>
      </c>
      <c r="H136" s="111">
        <v>45428</v>
      </c>
      <c r="I136" s="132" t="s">
        <v>911</v>
      </c>
      <c r="J136" s="133" t="s">
        <v>914</v>
      </c>
      <c r="K136" s="134" t="s">
        <v>121</v>
      </c>
      <c r="L136" s="227">
        <v>27719</v>
      </c>
      <c r="M136" s="98">
        <f t="shared" si="16"/>
        <v>48</v>
      </c>
      <c r="N136" s="228" t="s">
        <v>915</v>
      </c>
      <c r="O136" s="229">
        <v>5100</v>
      </c>
      <c r="P136" s="228" t="s">
        <v>123</v>
      </c>
      <c r="Q136" s="99" t="s">
        <v>135</v>
      </c>
      <c r="R136" s="201" t="s">
        <v>147</v>
      </c>
      <c r="S136" s="201" t="s">
        <v>916</v>
      </c>
      <c r="T136" s="228" t="s">
        <v>917</v>
      </c>
      <c r="U136" s="99"/>
      <c r="V136" s="99"/>
      <c r="W136" s="99"/>
      <c r="X136" s="99"/>
      <c r="Y136" s="99"/>
      <c r="Z136" s="41" t="s">
        <v>918</v>
      </c>
      <c r="AA136" s="91">
        <f>VLOOKUP(E136,Compte!A$1:K$398,9,FALSE)</f>
        <v>305</v>
      </c>
      <c r="AB136" s="102">
        <f t="shared" si="18"/>
        <v>205</v>
      </c>
      <c r="AC136" s="103">
        <f t="shared" si="19"/>
        <v>100</v>
      </c>
      <c r="AD136" s="118" t="s">
        <v>115</v>
      </c>
      <c r="AE136" s="118" t="s">
        <v>116</v>
      </c>
      <c r="AF136" s="118" t="s">
        <v>117</v>
      </c>
      <c r="AG136" s="119"/>
      <c r="AH136" s="119"/>
      <c r="AI136" s="106"/>
      <c r="AJ136" s="103">
        <f t="shared" si="20"/>
        <v>205</v>
      </c>
      <c r="AK136" s="108">
        <v>140</v>
      </c>
      <c r="AL136" s="108">
        <v>65</v>
      </c>
      <c r="AM136" s="108"/>
      <c r="AN136" s="92"/>
      <c r="AO136" s="92"/>
      <c r="AP136" s="92"/>
      <c r="AQ136" s="92"/>
      <c r="AR136" s="124"/>
      <c r="AS136" s="110" t="str">
        <f>VLOOKUP(E136,Compte!A$1:K$398,10,FALSE)</f>
        <v>Dejaie Laurent, Noa, Zoe, Eve</v>
      </c>
    </row>
    <row r="137" spans="1:45" ht="14.25" hidden="1" customHeight="1" x14ac:dyDescent="0.3">
      <c r="A137" s="91" t="str">
        <f t="shared" si="17"/>
        <v>DEJAIE Noa</v>
      </c>
      <c r="B137" s="91">
        <f t="shared" si="21"/>
        <v>122</v>
      </c>
      <c r="C137" s="41" t="s">
        <v>913</v>
      </c>
      <c r="D137" s="91">
        <f>VLOOKUP(C137,Compte!F$1:K$398,6,FALSE)</f>
        <v>4002</v>
      </c>
      <c r="E137" s="41" t="s">
        <v>144</v>
      </c>
      <c r="F137" s="93">
        <f>VLOOKUP(E137,Compte!A$1:K$398,2,FALSE)</f>
        <v>0</v>
      </c>
      <c r="G137" s="173">
        <v>2024</v>
      </c>
      <c r="H137" s="95">
        <v>45428</v>
      </c>
      <c r="I137" s="163" t="s">
        <v>911</v>
      </c>
      <c r="J137" s="164" t="s">
        <v>919</v>
      </c>
      <c r="K137" s="210" t="s">
        <v>108</v>
      </c>
      <c r="L137" s="545">
        <v>39010</v>
      </c>
      <c r="M137" s="98">
        <f t="shared" si="16"/>
        <v>17</v>
      </c>
      <c r="N137" s="550" t="s">
        <v>915</v>
      </c>
      <c r="O137" s="556">
        <v>5100</v>
      </c>
      <c r="P137" s="550" t="s">
        <v>123</v>
      </c>
      <c r="Q137" s="99" t="s">
        <v>135</v>
      </c>
      <c r="R137" s="562" t="s">
        <v>147</v>
      </c>
      <c r="S137" s="562" t="s">
        <v>916</v>
      </c>
      <c r="T137" s="550" t="s">
        <v>920</v>
      </c>
      <c r="U137" s="99"/>
      <c r="V137" s="99"/>
      <c r="W137" s="99"/>
      <c r="X137" s="99"/>
      <c r="Y137" s="99"/>
      <c r="Z137" s="41" t="s">
        <v>918</v>
      </c>
      <c r="AA137" s="91">
        <f>VLOOKUP(E137,Compte!A$1:K$398,9,FALSE)</f>
        <v>0</v>
      </c>
      <c r="AB137" s="102">
        <f t="shared" si="18"/>
        <v>50</v>
      </c>
      <c r="AC137" s="103">
        <f t="shared" si="19"/>
        <v>-50</v>
      </c>
      <c r="AD137" s="104" t="s">
        <v>115</v>
      </c>
      <c r="AE137" s="104" t="s">
        <v>128</v>
      </c>
      <c r="AF137" s="104" t="s">
        <v>117</v>
      </c>
      <c r="AG137" s="510"/>
      <c r="AH137" s="510"/>
      <c r="AI137" s="106"/>
      <c r="AJ137" s="103">
        <f t="shared" si="20"/>
        <v>50</v>
      </c>
      <c r="AK137" s="107"/>
      <c r="AL137" s="107">
        <v>50</v>
      </c>
      <c r="AM137" s="356"/>
      <c r="AN137" s="41"/>
      <c r="AO137" s="41"/>
      <c r="AP137" s="41"/>
      <c r="AQ137" s="92"/>
      <c r="AR137" s="124"/>
      <c r="AS137" s="110" t="str">
        <f>VLOOKUP(E137,Compte!A$1:K$398,10,FALSE)</f>
        <v>---</v>
      </c>
    </row>
    <row r="138" spans="1:45" ht="14.25" hidden="1" customHeight="1" x14ac:dyDescent="0.3">
      <c r="A138" s="91" t="str">
        <f t="shared" si="17"/>
        <v>DEJAIE Zoé</v>
      </c>
      <c r="B138" s="91">
        <f t="shared" si="21"/>
        <v>123</v>
      </c>
      <c r="C138" s="41" t="s">
        <v>913</v>
      </c>
      <c r="D138" s="91">
        <f>VLOOKUP(C138,Compte!F$1:K$398,6,FALSE)</f>
        <v>4002</v>
      </c>
      <c r="E138" s="41" t="s">
        <v>144</v>
      </c>
      <c r="F138" s="93">
        <f>VLOOKUP(E138,Compte!A$1:K$398,2,FALSE)</f>
        <v>0</v>
      </c>
      <c r="G138" s="173">
        <v>2024</v>
      </c>
      <c r="H138" s="95">
        <v>45428</v>
      </c>
      <c r="I138" s="178" t="s">
        <v>911</v>
      </c>
      <c r="J138" s="161" t="s">
        <v>921</v>
      </c>
      <c r="K138" s="165" t="s">
        <v>108</v>
      </c>
      <c r="L138" s="545">
        <v>40054</v>
      </c>
      <c r="M138" s="98">
        <f t="shared" ref="M138:M169" si="22">DATEDIF(L138,$L$3,"y")</f>
        <v>14</v>
      </c>
      <c r="N138" s="550" t="s">
        <v>915</v>
      </c>
      <c r="O138" s="556">
        <v>5100</v>
      </c>
      <c r="P138" s="550" t="s">
        <v>123</v>
      </c>
      <c r="Q138" s="99" t="s">
        <v>135</v>
      </c>
      <c r="R138" s="562" t="s">
        <v>147</v>
      </c>
      <c r="S138" s="562" t="s">
        <v>916</v>
      </c>
      <c r="T138" s="550" t="s">
        <v>917</v>
      </c>
      <c r="U138" s="99"/>
      <c r="V138" s="99"/>
      <c r="W138" s="99"/>
      <c r="X138" s="99"/>
      <c r="Y138" s="99"/>
      <c r="Z138" s="41" t="s">
        <v>918</v>
      </c>
      <c r="AA138" s="91">
        <f>VLOOKUP(E138,Compte!A$1:K$398,9,FALSE)</f>
        <v>0</v>
      </c>
      <c r="AB138" s="102">
        <f t="shared" si="18"/>
        <v>50</v>
      </c>
      <c r="AC138" s="103">
        <f t="shared" si="19"/>
        <v>-50</v>
      </c>
      <c r="AD138" s="104" t="s">
        <v>115</v>
      </c>
      <c r="AE138" s="104" t="s">
        <v>128</v>
      </c>
      <c r="AF138" s="104" t="s">
        <v>117</v>
      </c>
      <c r="AG138" s="510"/>
      <c r="AH138" s="510"/>
      <c r="AI138" s="106"/>
      <c r="AJ138" s="103">
        <f t="shared" si="20"/>
        <v>50</v>
      </c>
      <c r="AK138" s="107"/>
      <c r="AL138" s="107">
        <v>50</v>
      </c>
      <c r="AM138" s="356"/>
      <c r="AN138" s="41"/>
      <c r="AO138" s="41"/>
      <c r="AP138" s="41"/>
      <c r="AQ138" s="92"/>
      <c r="AR138" s="124"/>
      <c r="AS138" s="110" t="str">
        <f>VLOOKUP(E138,Compte!A$1:K$398,10,FALSE)</f>
        <v>---</v>
      </c>
    </row>
    <row r="139" spans="1:45" ht="14.25" hidden="1" customHeight="1" x14ac:dyDescent="0.3">
      <c r="A139" s="91" t="str">
        <f t="shared" si="17"/>
        <v>DEKEUKELAERE Stéphane</v>
      </c>
      <c r="B139" s="91">
        <f t="shared" si="21"/>
        <v>124</v>
      </c>
      <c r="C139" s="41" t="s">
        <v>686</v>
      </c>
      <c r="D139" s="91">
        <f>VLOOKUP(C139,Compte!F$1:K$398,6,FALSE)</f>
        <v>267</v>
      </c>
      <c r="E139" s="41">
        <v>267</v>
      </c>
      <c r="F139" s="93">
        <f>VLOOKUP(E139,Compte!A$1:K$398,2,FALSE)</f>
        <v>45390</v>
      </c>
      <c r="G139" s="173">
        <v>2024</v>
      </c>
      <c r="H139" s="95">
        <v>45398</v>
      </c>
      <c r="I139" s="178" t="s">
        <v>923</v>
      </c>
      <c r="J139" s="161" t="s">
        <v>167</v>
      </c>
      <c r="K139" s="165" t="s">
        <v>121</v>
      </c>
      <c r="L139" s="420">
        <v>25330</v>
      </c>
      <c r="M139" s="98">
        <f t="shared" si="22"/>
        <v>54</v>
      </c>
      <c r="N139" s="99" t="s">
        <v>687</v>
      </c>
      <c r="O139" s="99">
        <v>8041</v>
      </c>
      <c r="P139" s="99" t="s">
        <v>924</v>
      </c>
      <c r="Q139" s="99" t="s">
        <v>688</v>
      </c>
      <c r="R139" s="100" t="s">
        <v>147</v>
      </c>
      <c r="S139" s="100" t="s">
        <v>689</v>
      </c>
      <c r="T139" s="460" t="s">
        <v>690</v>
      </c>
      <c r="U139" s="99"/>
      <c r="V139" s="99"/>
      <c r="W139" s="99"/>
      <c r="X139" s="99"/>
      <c r="Y139" s="99"/>
      <c r="Z139" s="41" t="s">
        <v>925</v>
      </c>
      <c r="AA139" s="91">
        <f>VLOOKUP(E139,Compte!A$1:K$398,9,FALSE)</f>
        <v>175</v>
      </c>
      <c r="AB139" s="102">
        <f t="shared" si="18"/>
        <v>175</v>
      </c>
      <c r="AC139" s="103">
        <f t="shared" si="19"/>
        <v>0</v>
      </c>
      <c r="AD139" s="104" t="s">
        <v>115</v>
      </c>
      <c r="AE139" s="104" t="s">
        <v>116</v>
      </c>
      <c r="AF139" s="104" t="s">
        <v>188</v>
      </c>
      <c r="AG139" s="510"/>
      <c r="AH139" s="510"/>
      <c r="AI139" s="106"/>
      <c r="AJ139" s="103">
        <f t="shared" si="20"/>
        <v>175</v>
      </c>
      <c r="AK139" s="107">
        <v>110</v>
      </c>
      <c r="AL139" s="107">
        <v>65</v>
      </c>
      <c r="AM139" s="356"/>
      <c r="AN139" s="41"/>
      <c r="AO139" s="41"/>
      <c r="AP139" s="41"/>
      <c r="AQ139" s="92"/>
      <c r="AR139" s="124"/>
      <c r="AS139" s="110" t="str">
        <f>VLOOKUP(E139,Compte!A$1:K$398,10,FALSE)</f>
        <v>TENNIS DEKEUKELAERE STEPHANE + ACCES AU BAR DE FACON ILLIMITE</v>
      </c>
    </row>
    <row r="140" spans="1:45" ht="14.25" customHeight="1" x14ac:dyDescent="0.3">
      <c r="A140" s="91" t="str">
        <f t="shared" si="17"/>
        <v>DELACOLLETTE Anick</v>
      </c>
      <c r="B140" s="91">
        <f t="shared" si="21"/>
        <v>125</v>
      </c>
      <c r="C140" s="154" t="s">
        <v>926</v>
      </c>
      <c r="D140" s="91">
        <f>VLOOKUP(C140,Compte!F$1:K$398,6,FALSE)</f>
        <v>43</v>
      </c>
      <c r="E140" s="41">
        <v>43</v>
      </c>
      <c r="F140" s="93">
        <f>VLOOKUP(E140,Compte!A$1:K$398,2,FALSE)</f>
        <v>45313</v>
      </c>
      <c r="G140" s="173">
        <v>2024</v>
      </c>
      <c r="H140" s="95">
        <v>45357</v>
      </c>
      <c r="I140" s="178" t="s">
        <v>927</v>
      </c>
      <c r="J140" s="161" t="s">
        <v>928</v>
      </c>
      <c r="K140" s="165" t="s">
        <v>108</v>
      </c>
      <c r="L140" s="544">
        <v>20632</v>
      </c>
      <c r="M140" s="98">
        <f t="shared" si="22"/>
        <v>67</v>
      </c>
      <c r="N140" s="125" t="s">
        <v>929</v>
      </c>
      <c r="O140" s="99">
        <v>5021</v>
      </c>
      <c r="P140" s="99" t="s">
        <v>930</v>
      </c>
      <c r="Q140" s="99" t="s">
        <v>135</v>
      </c>
      <c r="R140" s="439" t="s">
        <v>147</v>
      </c>
      <c r="S140" s="444" t="s">
        <v>931</v>
      </c>
      <c r="T140" s="579" t="s">
        <v>932</v>
      </c>
      <c r="U140" s="426"/>
      <c r="V140" s="426"/>
      <c r="W140" s="426"/>
      <c r="X140" s="426"/>
      <c r="Y140" s="426"/>
      <c r="Z140" s="41" t="s">
        <v>933</v>
      </c>
      <c r="AA140" s="91">
        <f>VLOOKUP(E140,Compte!A$1:K$398,9,FALSE)</f>
        <v>375</v>
      </c>
      <c r="AB140" s="102">
        <f t="shared" si="18"/>
        <v>265</v>
      </c>
      <c r="AC140" s="103">
        <f t="shared" si="19"/>
        <v>110</v>
      </c>
      <c r="AD140" s="104" t="s">
        <v>144</v>
      </c>
      <c r="AE140" s="104" t="s">
        <v>151</v>
      </c>
      <c r="AF140" s="104" t="s">
        <v>117</v>
      </c>
      <c r="AG140" s="105"/>
      <c r="AH140" s="105"/>
      <c r="AI140" s="520" t="s">
        <v>934</v>
      </c>
      <c r="AJ140" s="103">
        <f t="shared" si="20"/>
        <v>265</v>
      </c>
      <c r="AK140" s="107">
        <v>140</v>
      </c>
      <c r="AL140" s="107">
        <v>125</v>
      </c>
      <c r="AM140" s="356"/>
      <c r="AN140" s="107"/>
      <c r="AO140" s="107"/>
      <c r="AP140" s="107"/>
      <c r="AQ140" s="108"/>
      <c r="AR140" s="109"/>
      <c r="AS140" s="110" t="str">
        <f>VLOOKUP(E140,Compte!A$1:K$398,10,FALSE)</f>
        <v>Cotisation 2024 - A Delacollette   B Mottoul - ( 265 + 110 eur )</v>
      </c>
    </row>
    <row r="141" spans="1:45" ht="14.25" hidden="1" customHeight="1" x14ac:dyDescent="0.3">
      <c r="A141" s="91" t="str">
        <f t="shared" si="17"/>
        <v>DELAHAUT Raphaël</v>
      </c>
      <c r="B141" s="91">
        <f t="shared" si="21"/>
        <v>126</v>
      </c>
      <c r="C141" s="92" t="s">
        <v>935</v>
      </c>
      <c r="D141" s="91">
        <f>VLOOKUP(C141,Compte!F$1:K$398,6,FALSE)</f>
        <v>2008</v>
      </c>
      <c r="E141" s="92">
        <v>2008</v>
      </c>
      <c r="F141" s="93">
        <f>VLOOKUP(E141,Compte!A$1:K$398,2,FALSE)</f>
        <v>45379</v>
      </c>
      <c r="G141" s="173">
        <v>2024</v>
      </c>
      <c r="H141" s="111">
        <v>45381</v>
      </c>
      <c r="I141" s="112" t="s">
        <v>936</v>
      </c>
      <c r="J141" s="92" t="s">
        <v>244</v>
      </c>
      <c r="K141" s="113" t="s">
        <v>121</v>
      </c>
      <c r="L141" s="120">
        <v>39130</v>
      </c>
      <c r="M141" s="98">
        <f t="shared" si="22"/>
        <v>16</v>
      </c>
      <c r="N141" s="115" t="s">
        <v>937</v>
      </c>
      <c r="O141" s="115">
        <v>5100</v>
      </c>
      <c r="P141" s="115" t="s">
        <v>123</v>
      </c>
      <c r="Q141" s="99" t="s">
        <v>135</v>
      </c>
      <c r="R141" s="116" t="s">
        <v>147</v>
      </c>
      <c r="S141" s="116" t="s">
        <v>938</v>
      </c>
      <c r="T141" s="456" t="s">
        <v>939</v>
      </c>
      <c r="U141" s="99"/>
      <c r="V141" s="99"/>
      <c r="W141" s="99"/>
      <c r="X141" s="99"/>
      <c r="Y141" s="99"/>
      <c r="Z141" s="41" t="s">
        <v>940</v>
      </c>
      <c r="AA141" s="91">
        <f>VLOOKUP(E141,Compte!A$1:K$398,9,FALSE)</f>
        <v>55</v>
      </c>
      <c r="AB141" s="123">
        <f t="shared" si="18"/>
        <v>55</v>
      </c>
      <c r="AC141" s="91">
        <f t="shared" si="19"/>
        <v>0</v>
      </c>
      <c r="AD141" s="118" t="s">
        <v>115</v>
      </c>
      <c r="AE141" s="118" t="s">
        <v>128</v>
      </c>
      <c r="AF141" s="118" t="s">
        <v>129</v>
      </c>
      <c r="AG141" s="119"/>
      <c r="AH141" s="119"/>
      <c r="AI141" s="106"/>
      <c r="AJ141" s="103">
        <f t="shared" si="20"/>
        <v>55</v>
      </c>
      <c r="AK141" s="92">
        <v>55</v>
      </c>
      <c r="AL141" s="92"/>
      <c r="AM141" s="92"/>
      <c r="AN141" s="92"/>
      <c r="AO141" s="92"/>
      <c r="AP141" s="92"/>
      <c r="AQ141" s="92"/>
      <c r="AR141" s="124"/>
      <c r="AS141" s="110" t="str">
        <f>VLOOKUP(E141,Compte!A$1:K$398,10,FALSE)</f>
        <v>Raphael Delahaut -cotisation tennis 2024</v>
      </c>
    </row>
    <row r="142" spans="1:45" ht="14.25" hidden="1" customHeight="1" x14ac:dyDescent="0.3">
      <c r="A142" s="91" t="str">
        <f t="shared" si="17"/>
        <v>DELATTE Guillaume</v>
      </c>
      <c r="B142" s="91">
        <f t="shared" si="21"/>
        <v>127</v>
      </c>
      <c r="C142" s="92" t="s">
        <v>941</v>
      </c>
      <c r="D142" s="91">
        <f>VLOOKUP(C142,Compte!F$1:K$398,6,FALSE)</f>
        <v>4117</v>
      </c>
      <c r="E142" s="92">
        <v>4007</v>
      </c>
      <c r="F142" s="93">
        <f>VLOOKUP(E142,Compte!A$1:K$398,2,FALSE)</f>
        <v>45419</v>
      </c>
      <c r="G142" s="173">
        <v>2024</v>
      </c>
      <c r="H142" s="111">
        <v>45489</v>
      </c>
      <c r="I142" s="112" t="s">
        <v>942</v>
      </c>
      <c r="J142" s="92" t="s">
        <v>943</v>
      </c>
      <c r="K142" s="113" t="s">
        <v>121</v>
      </c>
      <c r="L142" s="120">
        <v>35403</v>
      </c>
      <c r="M142" s="98">
        <f t="shared" si="22"/>
        <v>27</v>
      </c>
      <c r="N142" s="115" t="s">
        <v>944</v>
      </c>
      <c r="O142" s="115">
        <v>5100</v>
      </c>
      <c r="P142" s="115" t="s">
        <v>134</v>
      </c>
      <c r="Q142" s="99" t="s">
        <v>135</v>
      </c>
      <c r="R142" s="116" t="s">
        <v>147</v>
      </c>
      <c r="S142" s="121" t="s">
        <v>945</v>
      </c>
      <c r="T142" s="456" t="s">
        <v>946</v>
      </c>
      <c r="U142" s="99"/>
      <c r="V142" s="99"/>
      <c r="W142" s="99"/>
      <c r="X142" s="99"/>
      <c r="Y142" s="99"/>
      <c r="Z142" s="41" t="s">
        <v>947</v>
      </c>
      <c r="AA142" s="91">
        <f>VLOOKUP(E142,Compte!A$1:K$398,9,FALSE)</f>
        <v>175</v>
      </c>
      <c r="AB142" s="123">
        <f t="shared" si="18"/>
        <v>205</v>
      </c>
      <c r="AC142" s="91">
        <f t="shared" si="19"/>
        <v>-30</v>
      </c>
      <c r="AD142" s="118" t="s">
        <v>115</v>
      </c>
      <c r="AE142" s="118" t="s">
        <v>116</v>
      </c>
      <c r="AF142" s="118" t="s">
        <v>188</v>
      </c>
      <c r="AG142" s="119"/>
      <c r="AH142" s="119"/>
      <c r="AI142" s="106"/>
      <c r="AJ142" s="103">
        <f t="shared" si="20"/>
        <v>175</v>
      </c>
      <c r="AK142" s="92">
        <v>110</v>
      </c>
      <c r="AL142" s="92">
        <v>65</v>
      </c>
      <c r="AM142" s="92"/>
      <c r="AN142" s="92"/>
      <c r="AO142" s="92"/>
      <c r="AP142" s="92"/>
      <c r="AQ142" s="92">
        <v>30</v>
      </c>
      <c r="AR142" s="124"/>
      <c r="AS142" s="110" t="str">
        <f>VLOOKUP(E142,Compte!A$1:K$398,10,FALSE)</f>
        <v>DELATTE GUILLAUME cotisation tennis EtE 2024</v>
      </c>
    </row>
    <row r="143" spans="1:45" ht="14.25" hidden="1" customHeight="1" x14ac:dyDescent="0.3">
      <c r="A143" s="91" t="str">
        <f t="shared" si="17"/>
        <v>DELATTE Guillaume</v>
      </c>
      <c r="B143" s="91">
        <f t="shared" si="21"/>
        <v>127</v>
      </c>
      <c r="C143" s="92" t="s">
        <v>941</v>
      </c>
      <c r="D143" s="91">
        <f>VLOOKUP(C143,Compte!F$1:K$398,6,FALSE)</f>
        <v>4117</v>
      </c>
      <c r="E143" s="92">
        <v>4117</v>
      </c>
      <c r="F143" s="93">
        <f>VLOOKUP(E143,Compte!A$1:K$398,2,FALSE)</f>
        <v>45547</v>
      </c>
      <c r="G143" s="94">
        <v>2024</v>
      </c>
      <c r="H143" s="111">
        <v>45588</v>
      </c>
      <c r="I143" s="112" t="s">
        <v>942</v>
      </c>
      <c r="J143" s="92" t="s">
        <v>943</v>
      </c>
      <c r="K143" s="113"/>
      <c r="L143" s="120"/>
      <c r="M143" s="98">
        <f t="shared" si="22"/>
        <v>123</v>
      </c>
      <c r="N143" s="115"/>
      <c r="O143" s="115"/>
      <c r="P143" s="115"/>
      <c r="Q143" s="99"/>
      <c r="R143" s="116"/>
      <c r="S143" s="116"/>
      <c r="T143" s="456"/>
      <c r="U143" s="99"/>
      <c r="V143" s="99"/>
      <c r="W143" s="99"/>
      <c r="X143" s="99"/>
      <c r="Y143" s="99"/>
      <c r="Z143" s="41" t="s">
        <v>947</v>
      </c>
      <c r="AA143" s="91">
        <f>VLOOKUP(E143,Compte!A$1:K$398,9,FALSE)</f>
        <v>30</v>
      </c>
      <c r="AB143" s="123">
        <f t="shared" si="18"/>
        <v>0</v>
      </c>
      <c r="AC143" s="91">
        <f t="shared" si="19"/>
        <v>30</v>
      </c>
      <c r="AD143" s="118" t="s">
        <v>115</v>
      </c>
      <c r="AE143" s="118" t="s">
        <v>116</v>
      </c>
      <c r="AF143" s="118" t="s">
        <v>188</v>
      </c>
      <c r="AG143" s="119"/>
      <c r="AH143" s="119"/>
      <c r="AI143" s="106"/>
      <c r="AJ143" s="103">
        <f t="shared" si="20"/>
        <v>0</v>
      </c>
      <c r="AK143" s="92"/>
      <c r="AL143" s="92"/>
      <c r="AM143" s="92"/>
      <c r="AN143" s="92"/>
      <c r="AO143" s="92"/>
      <c r="AP143" s="92"/>
      <c r="AQ143" s="92"/>
      <c r="AR143" s="124"/>
      <c r="AS143" s="110" t="str">
        <f>VLOOKUP(E143,Compte!A$1:K$398,10,FALSE)</f>
        <v>AccEs Salle Fitness - Delatte Guillaume</v>
      </c>
    </row>
    <row r="144" spans="1:45" ht="14.25" hidden="1" customHeight="1" x14ac:dyDescent="0.3">
      <c r="A144" s="91" t="str">
        <f t="shared" si="17"/>
        <v>DELBAUVE (Farcot) Stéphanie</v>
      </c>
      <c r="B144" s="91">
        <f t="shared" si="21"/>
        <v>128</v>
      </c>
      <c r="C144" s="92" t="s">
        <v>948</v>
      </c>
      <c r="D144" s="91">
        <f>VLOOKUP(C144,Compte!F$1:K$398,6,FALSE)</f>
        <v>117</v>
      </c>
      <c r="E144" s="92">
        <v>117</v>
      </c>
      <c r="F144" s="93">
        <f>VLOOKUP(E144,Compte!A$1:K$398,2,FALSE)</f>
        <v>45342</v>
      </c>
      <c r="G144" s="94">
        <v>2024</v>
      </c>
      <c r="H144" s="111">
        <v>45357</v>
      </c>
      <c r="I144" s="112" t="s">
        <v>949</v>
      </c>
      <c r="J144" s="92" t="s">
        <v>485</v>
      </c>
      <c r="K144" s="113" t="s">
        <v>108</v>
      </c>
      <c r="L144" s="114">
        <v>28700</v>
      </c>
      <c r="M144" s="98">
        <f t="shared" si="22"/>
        <v>45</v>
      </c>
      <c r="N144" s="115" t="s">
        <v>950</v>
      </c>
      <c r="O144" s="115">
        <v>5100</v>
      </c>
      <c r="P144" s="115" t="s">
        <v>123</v>
      </c>
      <c r="Q144" s="99" t="s">
        <v>135</v>
      </c>
      <c r="R144" s="116" t="s">
        <v>951</v>
      </c>
      <c r="S144" s="116" t="s">
        <v>952</v>
      </c>
      <c r="T144" s="126" t="s">
        <v>953</v>
      </c>
      <c r="U144" s="99"/>
      <c r="V144" s="99"/>
      <c r="W144" s="99"/>
      <c r="X144" s="99"/>
      <c r="Y144" s="99"/>
      <c r="Z144" s="41" t="s">
        <v>954</v>
      </c>
      <c r="AA144" s="91">
        <f>VLOOKUP(E144,Compte!A$1:K$398,9,FALSE)</f>
        <v>370</v>
      </c>
      <c r="AB144" s="102">
        <f t="shared" si="18"/>
        <v>205</v>
      </c>
      <c r="AC144" s="103">
        <f t="shared" si="19"/>
        <v>165</v>
      </c>
      <c r="AD144" s="118" t="s">
        <v>115</v>
      </c>
      <c r="AE144" s="118" t="s">
        <v>116</v>
      </c>
      <c r="AF144" s="118" t="s">
        <v>117</v>
      </c>
      <c r="AG144" s="119"/>
      <c r="AH144" s="119"/>
      <c r="AI144" s="106"/>
      <c r="AJ144" s="103">
        <f t="shared" si="20"/>
        <v>205</v>
      </c>
      <c r="AK144" s="108">
        <v>140</v>
      </c>
      <c r="AL144" s="108">
        <v>65</v>
      </c>
      <c r="AM144" s="108"/>
      <c r="AN144" s="108"/>
      <c r="AO144" s="108"/>
      <c r="AP144" s="108"/>
      <c r="AQ144" s="108"/>
      <c r="AR144" s="109"/>
      <c r="AS144" s="110" t="str">
        <f>VLOOKUP(E144,Compte!A$1:K$398,10,FALSE)</f>
        <v>cotisation ete : Delbauve Stephanie ( 205),Farcot Pierre-Vincent ( 65 ),Farcot Juliette et valentine (2x50)Farcot  Camille-Maxime( gratuit)</v>
      </c>
    </row>
    <row r="145" spans="1:45" ht="14.25" hidden="1" customHeight="1" x14ac:dyDescent="0.3">
      <c r="A145" s="91" t="str">
        <f t="shared" si="17"/>
        <v>DELORY Marie-Christine</v>
      </c>
      <c r="B145" s="91">
        <f t="shared" si="21"/>
        <v>129</v>
      </c>
      <c r="C145" s="92" t="s">
        <v>957</v>
      </c>
      <c r="D145" s="91">
        <f>VLOOKUP(C145,Compte!F$1:K$398,6,FALSE)</f>
        <v>4129</v>
      </c>
      <c r="E145" s="92">
        <v>204</v>
      </c>
      <c r="F145" s="93">
        <f>VLOOKUP(E145,Compte!A$1:K$398,2,FALSE)</f>
        <v>45376</v>
      </c>
      <c r="G145" s="173">
        <v>2024</v>
      </c>
      <c r="H145" s="95">
        <v>45381</v>
      </c>
      <c r="I145" s="206" t="s">
        <v>958</v>
      </c>
      <c r="J145" s="207" t="s">
        <v>959</v>
      </c>
      <c r="K145" s="208" t="s">
        <v>108</v>
      </c>
      <c r="L145" s="142">
        <v>20847</v>
      </c>
      <c r="M145" s="98">
        <f t="shared" si="22"/>
        <v>66</v>
      </c>
      <c r="N145" s="141" t="s">
        <v>960</v>
      </c>
      <c r="O145" s="143">
        <v>5100</v>
      </c>
      <c r="P145" s="141" t="s">
        <v>123</v>
      </c>
      <c r="Q145" s="99" t="s">
        <v>135</v>
      </c>
      <c r="R145" s="116" t="s">
        <v>147</v>
      </c>
      <c r="S145" s="116" t="s">
        <v>961</v>
      </c>
      <c r="T145" s="141" t="s">
        <v>962</v>
      </c>
      <c r="U145" s="146"/>
      <c r="V145" s="146"/>
      <c r="W145" s="146"/>
      <c r="X145" s="146"/>
      <c r="Y145" s="146"/>
      <c r="Z145" s="41" t="s">
        <v>963</v>
      </c>
      <c r="AA145" s="91">
        <f>VLOOKUP(E145,Compte!A$1:K$398,9,FALSE)</f>
        <v>175</v>
      </c>
      <c r="AB145" s="102">
        <f t="shared" si="18"/>
        <v>175</v>
      </c>
      <c r="AC145" s="103">
        <f t="shared" si="19"/>
        <v>0</v>
      </c>
      <c r="AD145" s="147" t="s">
        <v>115</v>
      </c>
      <c r="AE145" s="147" t="s">
        <v>116</v>
      </c>
      <c r="AF145" s="147" t="s">
        <v>188</v>
      </c>
      <c r="AG145" s="119"/>
      <c r="AH145" s="119"/>
      <c r="AI145" s="395"/>
      <c r="AJ145" s="103">
        <f t="shared" si="20"/>
        <v>175</v>
      </c>
      <c r="AK145" s="108">
        <v>110</v>
      </c>
      <c r="AL145" s="108">
        <v>65</v>
      </c>
      <c r="AM145" s="108"/>
      <c r="AN145" s="92"/>
      <c r="AO145" s="92"/>
      <c r="AP145" s="92"/>
      <c r="AQ145" s="92"/>
      <c r="AR145" s="124"/>
      <c r="AS145" s="110" t="str">
        <f>VLOOKUP(E145,Compte!A$1:K$398,10,FALSE)</f>
        <v>Cotisation individuelle adulte tennis.</v>
      </c>
    </row>
    <row r="146" spans="1:45" ht="14.25" customHeight="1" x14ac:dyDescent="0.3">
      <c r="A146" s="91" t="str">
        <f t="shared" si="17"/>
        <v>DELSAUT BONTYES Maël</v>
      </c>
      <c r="B146" s="91">
        <f t="shared" si="21"/>
        <v>130</v>
      </c>
      <c r="C146" s="92" t="s">
        <v>964</v>
      </c>
      <c r="D146" s="91">
        <f>VLOOKUP(C146,Compte!F$1:K$398,6,FALSE)</f>
        <v>4120</v>
      </c>
      <c r="E146" s="92">
        <v>4120</v>
      </c>
      <c r="F146" s="93">
        <f>VLOOKUP(E146,Compte!A$1:K$398,2,FALSE)</f>
        <v>45552</v>
      </c>
      <c r="G146" s="233">
        <v>2024</v>
      </c>
      <c r="H146" s="111">
        <v>45588</v>
      </c>
      <c r="I146" s="193" t="s">
        <v>965</v>
      </c>
      <c r="J146" s="192" t="s">
        <v>966</v>
      </c>
      <c r="K146" s="113" t="s">
        <v>121</v>
      </c>
      <c r="L146" s="114">
        <v>41674</v>
      </c>
      <c r="M146" s="98">
        <f t="shared" si="22"/>
        <v>9</v>
      </c>
      <c r="N146" s="125" t="s">
        <v>358</v>
      </c>
      <c r="O146" s="115">
        <v>5100</v>
      </c>
      <c r="P146" s="115" t="s">
        <v>123</v>
      </c>
      <c r="Q146" s="99" t="s">
        <v>135</v>
      </c>
      <c r="R146" s="116" t="s">
        <v>147</v>
      </c>
      <c r="S146" s="116" t="s">
        <v>359</v>
      </c>
      <c r="T146" s="126" t="s">
        <v>360</v>
      </c>
      <c r="U146" s="99" t="s">
        <v>967</v>
      </c>
      <c r="V146" s="99" t="s">
        <v>357</v>
      </c>
      <c r="W146" s="99" t="s">
        <v>140</v>
      </c>
      <c r="X146" s="99"/>
      <c r="Y146" s="99"/>
      <c r="Z146" s="41" t="s">
        <v>361</v>
      </c>
      <c r="AA146" s="91">
        <f>VLOOKUP(E146,Compte!A$1:K$398,9,FALSE)</f>
        <v>157</v>
      </c>
      <c r="AB146" s="102">
        <f t="shared" si="18"/>
        <v>60</v>
      </c>
      <c r="AC146" s="103">
        <f t="shared" si="19"/>
        <v>97</v>
      </c>
      <c r="AD146" s="118" t="s">
        <v>144</v>
      </c>
      <c r="AE146" s="118" t="s">
        <v>450</v>
      </c>
      <c r="AF146" s="118" t="s">
        <v>117</v>
      </c>
      <c r="AG146" s="130"/>
      <c r="AH146" s="130"/>
      <c r="AI146" s="130" t="s">
        <v>968</v>
      </c>
      <c r="AJ146" s="103">
        <f t="shared" si="20"/>
        <v>80</v>
      </c>
      <c r="AK146" s="108">
        <v>30</v>
      </c>
      <c r="AL146" s="226">
        <v>50</v>
      </c>
      <c r="AM146" s="226">
        <v>-50</v>
      </c>
      <c r="AN146" s="108"/>
      <c r="AO146" s="108"/>
      <c r="AP146" s="108"/>
      <c r="AQ146" s="108">
        <v>30</v>
      </c>
      <c r="AR146" s="109"/>
      <c r="AS146" s="110" t="str">
        <f>VLOOKUP(E146,Compte!A$1:K$398,10,FALSE)</f>
        <v>Cotisation aviron fin 2024 + 2025 et salle muscu Mael Delsaut Bontyes</v>
      </c>
    </row>
    <row r="147" spans="1:45" ht="14.25" customHeight="1" x14ac:dyDescent="0.3">
      <c r="A147" s="91" t="str">
        <f t="shared" si="17"/>
        <v>DELSAUT BONTYES Maël</v>
      </c>
      <c r="B147" s="91">
        <f t="shared" si="21"/>
        <v>130</v>
      </c>
      <c r="C147" s="92" t="s">
        <v>964</v>
      </c>
      <c r="D147" s="91">
        <f>VLOOKUP(C147,Compte!F$1:K$398,6,FALSE)</f>
        <v>4120</v>
      </c>
      <c r="E147" s="92" t="s">
        <v>144</v>
      </c>
      <c r="F147" s="93">
        <f>VLOOKUP(E147,Compte!A$1:K$398,2,FALSE)</f>
        <v>0</v>
      </c>
      <c r="G147" s="192">
        <v>2025</v>
      </c>
      <c r="H147" s="111">
        <v>45588</v>
      </c>
      <c r="I147" s="193" t="s">
        <v>965</v>
      </c>
      <c r="J147" s="192" t="s">
        <v>966</v>
      </c>
      <c r="K147" s="113" t="s">
        <v>121</v>
      </c>
      <c r="L147" s="114">
        <v>41674</v>
      </c>
      <c r="M147" s="98">
        <f t="shared" si="22"/>
        <v>9</v>
      </c>
      <c r="N147" s="125" t="s">
        <v>358</v>
      </c>
      <c r="O147" s="115">
        <v>5100</v>
      </c>
      <c r="P147" s="115" t="s">
        <v>123</v>
      </c>
      <c r="Q147" s="99" t="s">
        <v>135</v>
      </c>
      <c r="R147" s="116" t="s">
        <v>147</v>
      </c>
      <c r="S147" s="116" t="s">
        <v>359</v>
      </c>
      <c r="T147" s="473" t="s">
        <v>360</v>
      </c>
      <c r="U147" s="259" t="s">
        <v>967</v>
      </c>
      <c r="V147" s="259" t="s">
        <v>357</v>
      </c>
      <c r="W147" s="259" t="s">
        <v>140</v>
      </c>
      <c r="X147" s="259"/>
      <c r="Y147" s="259"/>
      <c r="Z147" s="41" t="s">
        <v>361</v>
      </c>
      <c r="AA147" s="91">
        <f>VLOOKUP(E147,Compte!A$1:K$398,9,FALSE)</f>
        <v>0</v>
      </c>
      <c r="AB147" s="102">
        <f t="shared" si="18"/>
        <v>97</v>
      </c>
      <c r="AC147" s="103">
        <f t="shared" si="19"/>
        <v>-97</v>
      </c>
      <c r="AD147" s="118" t="s">
        <v>144</v>
      </c>
      <c r="AE147" s="118" t="s">
        <v>450</v>
      </c>
      <c r="AF147" s="118" t="s">
        <v>117</v>
      </c>
      <c r="AG147" s="130"/>
      <c r="AH147" s="130"/>
      <c r="AI147" s="106"/>
      <c r="AJ147" s="103">
        <f t="shared" si="20"/>
        <v>95</v>
      </c>
      <c r="AK147" s="108">
        <v>0</v>
      </c>
      <c r="AL147" s="226">
        <v>95</v>
      </c>
      <c r="AM147" s="226">
        <f>67-95</f>
        <v>-28</v>
      </c>
      <c r="AN147" s="108"/>
      <c r="AO147" s="108"/>
      <c r="AP147" s="108"/>
      <c r="AQ147" s="108">
        <v>30</v>
      </c>
      <c r="AR147" s="109"/>
      <c r="AS147" s="110" t="str">
        <f>VLOOKUP(E147,Compte!A$1:K$398,10,FALSE)</f>
        <v>---</v>
      </c>
    </row>
    <row r="148" spans="1:45" ht="14.25" hidden="1" customHeight="1" x14ac:dyDescent="0.3">
      <c r="A148" s="91" t="str">
        <f t="shared" si="17"/>
        <v>DEMULIES Nolan</v>
      </c>
      <c r="B148" s="91">
        <f t="shared" si="21"/>
        <v>131</v>
      </c>
      <c r="C148" s="92" t="s">
        <v>970</v>
      </c>
      <c r="D148" s="91">
        <f>VLOOKUP(C148,Compte!F$1:K$398,6,FALSE)</f>
        <v>4131</v>
      </c>
      <c r="E148" s="92">
        <v>4131</v>
      </c>
      <c r="F148" s="93">
        <f>VLOOKUP(E148,Compte!A$1:K$398,2,FALSE)</f>
        <v>45581</v>
      </c>
      <c r="G148" s="233">
        <v>2024</v>
      </c>
      <c r="H148" s="111">
        <v>45588</v>
      </c>
      <c r="I148" s="193" t="s">
        <v>971</v>
      </c>
      <c r="J148" s="192" t="s">
        <v>972</v>
      </c>
      <c r="K148" s="113" t="s">
        <v>121</v>
      </c>
      <c r="L148" s="114">
        <v>41279</v>
      </c>
      <c r="M148" s="98">
        <f t="shared" si="22"/>
        <v>10</v>
      </c>
      <c r="N148" s="115" t="s">
        <v>973</v>
      </c>
      <c r="O148" s="115">
        <v>5100</v>
      </c>
      <c r="P148" s="115" t="s">
        <v>974</v>
      </c>
      <c r="Q148" s="99" t="s">
        <v>135</v>
      </c>
      <c r="R148" s="116" t="s">
        <v>147</v>
      </c>
      <c r="S148" s="121" t="s">
        <v>975</v>
      </c>
      <c r="T148" s="473" t="s">
        <v>976</v>
      </c>
      <c r="U148" s="259" t="s">
        <v>977</v>
      </c>
      <c r="V148" s="259" t="s">
        <v>710</v>
      </c>
      <c r="W148" s="259" t="s">
        <v>140</v>
      </c>
      <c r="X148" s="259"/>
      <c r="Y148" s="259"/>
      <c r="Z148" s="41" t="s">
        <v>978</v>
      </c>
      <c r="AA148" s="91">
        <f>VLOOKUP(E148,Compte!A$1:K$398,9,FALSE)</f>
        <v>20.2</v>
      </c>
      <c r="AB148" s="102">
        <f t="shared" si="18"/>
        <v>20.200000000000003</v>
      </c>
      <c r="AC148" s="103">
        <f t="shared" si="19"/>
        <v>0</v>
      </c>
      <c r="AD148" s="118" t="s">
        <v>115</v>
      </c>
      <c r="AE148" s="118" t="s">
        <v>128</v>
      </c>
      <c r="AF148" s="118" t="s">
        <v>129</v>
      </c>
      <c r="AG148" s="130"/>
      <c r="AH148" s="130"/>
      <c r="AI148" s="106"/>
      <c r="AJ148" s="103">
        <f t="shared" si="20"/>
        <v>55</v>
      </c>
      <c r="AK148" s="108">
        <v>55</v>
      </c>
      <c r="AL148" s="386">
        <v>0</v>
      </c>
      <c r="AM148" s="386">
        <f>-35+0.2</f>
        <v>-34.799999999999997</v>
      </c>
      <c r="AN148" s="108"/>
      <c r="AO148" s="108"/>
      <c r="AP148" s="108"/>
      <c r="AQ148" s="108"/>
      <c r="AR148" s="109"/>
      <c r="AS148" s="110" t="str">
        <f>VLOOKUP(E148,Compte!A$1:K$398,10,FALSE)</f>
        <v>Affiliation Federale Demulies Nolan</v>
      </c>
    </row>
    <row r="149" spans="1:45" ht="14.25" hidden="1" customHeight="1" x14ac:dyDescent="0.3">
      <c r="A149" s="91" t="str">
        <f t="shared" si="17"/>
        <v>DEOM Olivier</v>
      </c>
      <c r="B149" s="91">
        <f t="shared" si="21"/>
        <v>132</v>
      </c>
      <c r="C149" s="92" t="s">
        <v>979</v>
      </c>
      <c r="D149" s="91">
        <f>VLOOKUP(C149,Compte!F$1:K$398,6,FALSE)</f>
        <v>4059</v>
      </c>
      <c r="E149" s="92">
        <v>4059</v>
      </c>
      <c r="F149" s="93">
        <f>VLOOKUP(E149,Compte!A$1:K$398,2,FALSE)</f>
        <v>45491</v>
      </c>
      <c r="G149" s="155">
        <v>2024</v>
      </c>
      <c r="H149" s="111">
        <v>45501</v>
      </c>
      <c r="I149" s="112" t="s">
        <v>980</v>
      </c>
      <c r="J149" s="92" t="s">
        <v>889</v>
      </c>
      <c r="K149" s="113" t="s">
        <v>121</v>
      </c>
      <c r="L149" s="114">
        <v>23925</v>
      </c>
      <c r="M149" s="98">
        <f t="shared" si="22"/>
        <v>58</v>
      </c>
      <c r="N149" s="115" t="s">
        <v>981</v>
      </c>
      <c r="O149" s="115">
        <v>5100</v>
      </c>
      <c r="P149" s="115" t="s">
        <v>156</v>
      </c>
      <c r="Q149" s="99" t="s">
        <v>135</v>
      </c>
      <c r="R149" s="116" t="s">
        <v>147</v>
      </c>
      <c r="S149" s="121" t="s">
        <v>982</v>
      </c>
      <c r="T149" s="157" t="s">
        <v>983</v>
      </c>
      <c r="U149" s="99"/>
      <c r="V149" s="99"/>
      <c r="W149" s="99"/>
      <c r="X149" s="99"/>
      <c r="Y149" s="99"/>
      <c r="Z149" s="41" t="s">
        <v>984</v>
      </c>
      <c r="AA149" s="91">
        <f>VLOOKUP(E149,Compte!A$1:K$398,9,FALSE)</f>
        <v>165</v>
      </c>
      <c r="AB149" s="102">
        <f t="shared" si="18"/>
        <v>165</v>
      </c>
      <c r="AC149" s="103">
        <f t="shared" si="19"/>
        <v>0</v>
      </c>
      <c r="AD149" s="118" t="s">
        <v>160</v>
      </c>
      <c r="AE149" s="118" t="s">
        <v>161</v>
      </c>
      <c r="AF149" s="118" t="s">
        <v>188</v>
      </c>
      <c r="AG149" s="152"/>
      <c r="AH149" s="152"/>
      <c r="AI149" s="119" t="s">
        <v>985</v>
      </c>
      <c r="AJ149" s="103">
        <f t="shared" si="20"/>
        <v>165</v>
      </c>
      <c r="AK149" s="108">
        <v>110</v>
      </c>
      <c r="AL149" s="108">
        <v>55</v>
      </c>
      <c r="AM149" s="108"/>
      <c r="AN149" s="108"/>
      <c r="AO149" s="108"/>
      <c r="AP149" s="108"/>
      <c r="AQ149" s="108"/>
      <c r="AR149" s="109"/>
      <c r="AS149" s="110" t="str">
        <f>VLOOKUP(E149,Compte!A$1:K$398,10,FALSE)</f>
        <v xml:space="preserve">Olivier Deom - cotisation Individuel Adulte Yachting </v>
      </c>
    </row>
    <row r="150" spans="1:45" ht="14.25" hidden="1" customHeight="1" x14ac:dyDescent="0.3">
      <c r="A150" s="91" t="str">
        <f t="shared" si="17"/>
        <v>DEPIREUX Aimee</v>
      </c>
      <c r="B150" s="91">
        <f t="shared" si="21"/>
        <v>133</v>
      </c>
      <c r="C150" s="92"/>
      <c r="D150" s="91" t="e">
        <f>VLOOKUP(C150,Compte!F$1:K$398,6,FALSE)</f>
        <v>#N/A</v>
      </c>
      <c r="E150" s="92">
        <v>259</v>
      </c>
      <c r="F150" s="93">
        <f>VLOOKUP(E150,Compte!A$1:K$398,2,FALSE)</f>
        <v>45390</v>
      </c>
      <c r="G150" s="155">
        <v>2024</v>
      </c>
      <c r="H150" s="111">
        <v>45399</v>
      </c>
      <c r="I150" s="132" t="s">
        <v>986</v>
      </c>
      <c r="J150" s="133" t="s">
        <v>987</v>
      </c>
      <c r="K150" s="134" t="s">
        <v>108</v>
      </c>
      <c r="L150" s="114">
        <v>23448</v>
      </c>
      <c r="M150" s="98">
        <f t="shared" si="22"/>
        <v>59</v>
      </c>
      <c r="N150" s="113" t="s">
        <v>215</v>
      </c>
      <c r="O150" s="115">
        <v>6030</v>
      </c>
      <c r="P150" s="113" t="s">
        <v>216</v>
      </c>
      <c r="Q150" s="99" t="s">
        <v>135</v>
      </c>
      <c r="R150" s="116" t="s">
        <v>147</v>
      </c>
      <c r="S150" s="121" t="s">
        <v>988</v>
      </c>
      <c r="T150" s="157" t="s">
        <v>989</v>
      </c>
      <c r="U150" s="99"/>
      <c r="V150" s="99"/>
      <c r="W150" s="99"/>
      <c r="X150" s="99"/>
      <c r="Y150" s="99"/>
      <c r="Z150" s="41" t="s">
        <v>990</v>
      </c>
      <c r="AA150" s="91">
        <f>VLOOKUP(E150,Compte!A$1:K$398,9,FALSE)</f>
        <v>90</v>
      </c>
      <c r="AB150" s="102">
        <f t="shared" si="18"/>
        <v>90</v>
      </c>
      <c r="AC150" s="103">
        <f t="shared" si="19"/>
        <v>0</v>
      </c>
      <c r="AD150" s="118" t="s">
        <v>160</v>
      </c>
      <c r="AE150" s="118" t="s">
        <v>161</v>
      </c>
      <c r="AF150" s="118" t="s">
        <v>211</v>
      </c>
      <c r="AG150" s="152"/>
      <c r="AH150" s="152"/>
      <c r="AI150" s="518" t="s">
        <v>220</v>
      </c>
      <c r="AJ150" s="103">
        <f t="shared" si="20"/>
        <v>90</v>
      </c>
      <c r="AK150" s="108">
        <v>50</v>
      </c>
      <c r="AL150" s="108">
        <v>40</v>
      </c>
      <c r="AM150" s="108"/>
      <c r="AN150" s="108"/>
      <c r="AO150" s="108"/>
      <c r="AP150" s="108"/>
      <c r="AQ150" s="108"/>
      <c r="AR150" s="109"/>
      <c r="AS150" s="110" t="str">
        <f>VLOOKUP(E150,Compte!A$1:K$398,10,FALSE)</f>
        <v>Cotisation YA-VCR Aimee Depireux</v>
      </c>
    </row>
    <row r="151" spans="1:45" ht="14.25" hidden="1" customHeight="1" x14ac:dyDescent="0.3">
      <c r="A151" s="91" t="str">
        <f t="shared" si="17"/>
        <v>DERVAUX Pascal</v>
      </c>
      <c r="B151" s="91">
        <f t="shared" si="21"/>
        <v>134</v>
      </c>
      <c r="C151" s="92" t="s">
        <v>991</v>
      </c>
      <c r="D151" s="91">
        <f>VLOOKUP(C151,Compte!F$1:K$398,6,FALSE)</f>
        <v>88</v>
      </c>
      <c r="E151" s="92">
        <v>88</v>
      </c>
      <c r="F151" s="93">
        <f>VLOOKUP(E151,Compte!A$1:K$398,2,FALSE)</f>
        <v>45329</v>
      </c>
      <c r="G151" s="128">
        <v>2024</v>
      </c>
      <c r="H151" s="111">
        <v>45340</v>
      </c>
      <c r="I151" s="132" t="s">
        <v>992</v>
      </c>
      <c r="J151" s="133" t="s">
        <v>993</v>
      </c>
      <c r="K151" s="134" t="s">
        <v>121</v>
      </c>
      <c r="L151" s="114">
        <v>23151</v>
      </c>
      <c r="M151" s="98">
        <f t="shared" si="22"/>
        <v>60</v>
      </c>
      <c r="N151" s="113" t="s">
        <v>994</v>
      </c>
      <c r="O151" s="115">
        <v>5020</v>
      </c>
      <c r="P151" s="113" t="s">
        <v>186</v>
      </c>
      <c r="Q151" s="99" t="s">
        <v>135</v>
      </c>
      <c r="R151" s="116" t="s">
        <v>147</v>
      </c>
      <c r="S151" s="116" t="s">
        <v>995</v>
      </c>
      <c r="T151" s="126" t="s">
        <v>996</v>
      </c>
      <c r="U151" s="99"/>
      <c r="V151" s="99"/>
      <c r="W151" s="99"/>
      <c r="X151" s="99"/>
      <c r="Y151" s="99"/>
      <c r="Z151" s="41" t="s">
        <v>997</v>
      </c>
      <c r="AA151" s="91">
        <f>VLOOKUP(E151,Compte!A$1:K$398,9,FALSE)</f>
        <v>165</v>
      </c>
      <c r="AB151" s="102">
        <f t="shared" si="18"/>
        <v>165</v>
      </c>
      <c r="AC151" s="103">
        <f t="shared" si="19"/>
        <v>0</v>
      </c>
      <c r="AD151" s="118" t="s">
        <v>160</v>
      </c>
      <c r="AE151" s="118" t="s">
        <v>161</v>
      </c>
      <c r="AF151" s="118" t="s">
        <v>188</v>
      </c>
      <c r="AG151" s="119"/>
      <c r="AH151" s="119"/>
      <c r="AI151" s="515" t="s">
        <v>212</v>
      </c>
      <c r="AJ151" s="103">
        <f t="shared" si="20"/>
        <v>165</v>
      </c>
      <c r="AK151" s="108">
        <v>110</v>
      </c>
      <c r="AL151" s="108">
        <v>55</v>
      </c>
      <c r="AM151" s="108"/>
      <c r="AN151" s="108"/>
      <c r="AO151" s="108"/>
      <c r="AP151" s="108"/>
      <c r="AQ151" s="108"/>
      <c r="AR151" s="109"/>
      <c r="AS151" s="110" t="str">
        <f>VLOOKUP(E151,Compte!A$1:K$398,10,FALSE)</f>
        <v>Cotisation Yachting</v>
      </c>
    </row>
    <row r="152" spans="1:45" ht="14.25" hidden="1" customHeight="1" x14ac:dyDescent="0.3">
      <c r="A152" s="91" t="str">
        <f t="shared" si="17"/>
        <v>DERZELLE Gérald</v>
      </c>
      <c r="B152" s="91">
        <f t="shared" si="21"/>
        <v>135</v>
      </c>
      <c r="C152" s="138" t="s">
        <v>998</v>
      </c>
      <c r="D152" s="91">
        <f>VLOOKUP(C152,Compte!F$1:K$398,6,FALSE)</f>
        <v>3009</v>
      </c>
      <c r="E152" s="138">
        <v>3009</v>
      </c>
      <c r="F152" s="93">
        <f>VLOOKUP(E152,Compte!A$1:K$398,2,FALSE)</f>
        <v>45406</v>
      </c>
      <c r="G152" s="183">
        <v>2024</v>
      </c>
      <c r="H152" s="139">
        <v>45410</v>
      </c>
      <c r="I152" s="206" t="s">
        <v>999</v>
      </c>
      <c r="J152" s="133" t="s">
        <v>664</v>
      </c>
      <c r="K152" s="542" t="s">
        <v>121</v>
      </c>
      <c r="L152" s="547">
        <v>24996</v>
      </c>
      <c r="M152" s="98">
        <f t="shared" si="22"/>
        <v>55</v>
      </c>
      <c r="N152" s="141" t="s">
        <v>1000</v>
      </c>
      <c r="O152" s="143">
        <v>5100</v>
      </c>
      <c r="P152" s="141" t="s">
        <v>123</v>
      </c>
      <c r="Q152" s="436"/>
      <c r="R152" s="144" t="s">
        <v>1001</v>
      </c>
      <c r="S152" s="144" t="s">
        <v>1002</v>
      </c>
      <c r="T152" s="141" t="s">
        <v>1003</v>
      </c>
      <c r="U152" s="146"/>
      <c r="V152" s="146"/>
      <c r="W152" s="146"/>
      <c r="X152" s="146"/>
      <c r="Y152" s="146"/>
      <c r="Z152" s="41" t="s">
        <v>1004</v>
      </c>
      <c r="AA152" s="91">
        <f>VLOOKUP(E152,Compte!A$1:K$398,9,FALSE)</f>
        <v>185</v>
      </c>
      <c r="AB152" s="102">
        <f t="shared" si="18"/>
        <v>185</v>
      </c>
      <c r="AC152" s="103">
        <f t="shared" si="19"/>
        <v>0</v>
      </c>
      <c r="AD152" s="147" t="s">
        <v>115</v>
      </c>
      <c r="AE152" s="147" t="s">
        <v>116</v>
      </c>
      <c r="AF152" s="147" t="s">
        <v>188</v>
      </c>
      <c r="AG152" s="508"/>
      <c r="AH152" s="508"/>
      <c r="AI152" s="149"/>
      <c r="AJ152" s="103">
        <f t="shared" si="20"/>
        <v>175</v>
      </c>
      <c r="AK152" s="150">
        <v>110</v>
      </c>
      <c r="AL152" s="150">
        <v>65</v>
      </c>
      <c r="AM152" s="357"/>
      <c r="AN152" s="138"/>
      <c r="AO152" s="138"/>
      <c r="AP152" s="138"/>
      <c r="AQ152" s="92"/>
      <c r="AR152" s="124">
        <v>10</v>
      </c>
      <c r="AS152" s="110" t="str">
        <f>VLOOKUP(E152,Compte!A$1:K$398,10,FALSE)</f>
        <v>Inscription tennis Gerald Derzelle (175 ou 185 ???)</v>
      </c>
    </row>
    <row r="153" spans="1:45" ht="14.25" customHeight="1" x14ac:dyDescent="0.3">
      <c r="A153" s="91" t="str">
        <f t="shared" si="17"/>
        <v>DESCAMPS Benjamin</v>
      </c>
      <c r="B153" s="91">
        <f t="shared" si="21"/>
        <v>136</v>
      </c>
      <c r="C153" s="92" t="s">
        <v>1015</v>
      </c>
      <c r="D153" s="91">
        <f>VLOOKUP(C153,Compte!F$1:K$398,6,FALSE)</f>
        <v>4070</v>
      </c>
      <c r="E153" s="92">
        <v>4070</v>
      </c>
      <c r="F153" s="93">
        <f>VLOOKUP(E153,Compte!A$1:K$398,2,FALSE)</f>
        <v>45495</v>
      </c>
      <c r="G153" s="192">
        <v>2024</v>
      </c>
      <c r="H153" s="111">
        <v>45535</v>
      </c>
      <c r="I153" s="193" t="s">
        <v>1016</v>
      </c>
      <c r="J153" s="192" t="s">
        <v>681</v>
      </c>
      <c r="K153" s="113" t="s">
        <v>121</v>
      </c>
      <c r="L153" s="198"/>
      <c r="M153" s="98">
        <f t="shared" si="22"/>
        <v>123</v>
      </c>
      <c r="N153" s="137"/>
      <c r="O153" s="137"/>
      <c r="P153" s="137"/>
      <c r="Q153" s="99" t="s">
        <v>135</v>
      </c>
      <c r="R153" s="136"/>
      <c r="S153" s="136"/>
      <c r="T153" s="234"/>
      <c r="U153" s="99"/>
      <c r="V153" s="99"/>
      <c r="W153" s="99"/>
      <c r="X153" s="99"/>
      <c r="Y153" s="99"/>
      <c r="Z153" s="41" t="s">
        <v>1017</v>
      </c>
      <c r="AA153" s="91">
        <f>VLOOKUP(E153,Compte!A$1:K$398,9,FALSE)</f>
        <v>310</v>
      </c>
      <c r="AB153" s="123">
        <f t="shared" si="18"/>
        <v>80</v>
      </c>
      <c r="AC153" s="91">
        <f t="shared" si="19"/>
        <v>230</v>
      </c>
      <c r="AD153" s="118" t="s">
        <v>144</v>
      </c>
      <c r="AE153" s="118" t="s">
        <v>151</v>
      </c>
      <c r="AF153" s="118" t="s">
        <v>188</v>
      </c>
      <c r="AG153" s="152"/>
      <c r="AH153" s="152"/>
      <c r="AI153" s="528" t="s">
        <v>1018</v>
      </c>
      <c r="AJ153" s="103">
        <f t="shared" si="20"/>
        <v>80</v>
      </c>
      <c r="AK153" s="92">
        <v>30</v>
      </c>
      <c r="AL153" s="92">
        <v>50</v>
      </c>
      <c r="AM153" s="92"/>
      <c r="AN153" s="92"/>
      <c r="AO153" s="92"/>
      <c r="AP153" s="92"/>
      <c r="AQ153" s="92"/>
      <c r="AR153" s="124"/>
      <c r="AS153" s="110" t="str">
        <f>VLOOKUP(E153,Compte!A$1:K$398,10,FALSE)</f>
        <v>Cotisation 2024 - 2025 - Benjamin Descamps</v>
      </c>
    </row>
    <row r="154" spans="1:45" ht="14.25" customHeight="1" x14ac:dyDescent="0.3">
      <c r="A154" s="91" t="str">
        <f t="shared" si="17"/>
        <v>DESCAMPS Benjamin</v>
      </c>
      <c r="B154" s="91">
        <f t="shared" si="21"/>
        <v>136</v>
      </c>
      <c r="C154" s="92" t="s">
        <v>1015</v>
      </c>
      <c r="D154" s="91">
        <f>VLOOKUP(C154,Compte!F$1:K$398,6,FALSE)</f>
        <v>4070</v>
      </c>
      <c r="E154" s="92" t="s">
        <v>144</v>
      </c>
      <c r="F154" s="93">
        <f>VLOOKUP(E154,Compte!A$1:K$398,2,FALSE)</f>
        <v>0</v>
      </c>
      <c r="G154" s="192">
        <v>2025</v>
      </c>
      <c r="H154" s="111">
        <v>45535</v>
      </c>
      <c r="I154" s="193" t="s">
        <v>1016</v>
      </c>
      <c r="J154" s="192" t="s">
        <v>681</v>
      </c>
      <c r="K154" s="113" t="s">
        <v>121</v>
      </c>
      <c r="L154" s="198"/>
      <c r="M154" s="98">
        <f t="shared" si="22"/>
        <v>123</v>
      </c>
      <c r="N154" s="137"/>
      <c r="O154" s="137"/>
      <c r="P154" s="137"/>
      <c r="Q154" s="99" t="s">
        <v>135</v>
      </c>
      <c r="R154" s="136"/>
      <c r="S154" s="136"/>
      <c r="T154" s="234"/>
      <c r="U154" s="99"/>
      <c r="V154" s="99"/>
      <c r="W154" s="99"/>
      <c r="X154" s="99"/>
      <c r="Y154" s="99"/>
      <c r="Z154" s="41" t="s">
        <v>1017</v>
      </c>
      <c r="AA154" s="91">
        <f>VLOOKUP(E154,Compte!A$1:K$398,9,FALSE)</f>
        <v>0</v>
      </c>
      <c r="AB154" s="123">
        <f t="shared" si="18"/>
        <v>230</v>
      </c>
      <c r="AC154" s="91">
        <f t="shared" si="19"/>
        <v>-230</v>
      </c>
      <c r="AD154" s="118" t="s">
        <v>144</v>
      </c>
      <c r="AE154" s="118" t="s">
        <v>151</v>
      </c>
      <c r="AF154" s="118" t="s">
        <v>188</v>
      </c>
      <c r="AG154" s="152"/>
      <c r="AH154" s="152"/>
      <c r="AI154" s="528" t="s">
        <v>1019</v>
      </c>
      <c r="AJ154" s="103">
        <f t="shared" si="20"/>
        <v>230</v>
      </c>
      <c r="AK154" s="92">
        <v>110</v>
      </c>
      <c r="AL154" s="92">
        <v>120</v>
      </c>
      <c r="AM154" s="92"/>
      <c r="AN154" s="92"/>
      <c r="AO154" s="92"/>
      <c r="AP154" s="92"/>
      <c r="AQ154" s="92"/>
      <c r="AR154" s="124"/>
      <c r="AS154" s="110" t="str">
        <f>VLOOKUP(E154,Compte!A$1:K$398,10,FALSE)</f>
        <v>---</v>
      </c>
    </row>
    <row r="155" spans="1:45" ht="14.25" hidden="1" customHeight="1" x14ac:dyDescent="0.3">
      <c r="A155" s="91" t="str">
        <f t="shared" si="17"/>
        <v>DESMET Pascaline</v>
      </c>
      <c r="B155" s="91">
        <f t="shared" si="21"/>
        <v>137</v>
      </c>
      <c r="C155" s="92" t="s">
        <v>1006</v>
      </c>
      <c r="D155" s="91">
        <f>VLOOKUP(C155,Compte!F$1:K$398,6,FALSE)</f>
        <v>3001</v>
      </c>
      <c r="E155" s="92">
        <v>3001</v>
      </c>
      <c r="F155" s="93">
        <f>VLOOKUP(E155,Compte!A$1:K$398,2,FALSE)</f>
        <v>45398</v>
      </c>
      <c r="G155" s="183">
        <v>2024</v>
      </c>
      <c r="H155" s="111">
        <v>45410</v>
      </c>
      <c r="I155" s="112" t="s">
        <v>1007</v>
      </c>
      <c r="J155" s="92" t="s">
        <v>1008</v>
      </c>
      <c r="K155" s="113" t="s">
        <v>108</v>
      </c>
      <c r="L155" s="114">
        <v>39111</v>
      </c>
      <c r="M155" s="98">
        <f t="shared" si="22"/>
        <v>16</v>
      </c>
      <c r="N155" s="115" t="s">
        <v>1009</v>
      </c>
      <c r="O155" s="115">
        <v>5170</v>
      </c>
      <c r="P155" s="115" t="s">
        <v>1010</v>
      </c>
      <c r="Q155" s="99" t="s">
        <v>135</v>
      </c>
      <c r="R155" s="116" t="s">
        <v>147</v>
      </c>
      <c r="S155" s="121" t="s">
        <v>1011</v>
      </c>
      <c r="T155" s="157" t="s">
        <v>1012</v>
      </c>
      <c r="U155" s="99" t="s">
        <v>1007</v>
      </c>
      <c r="V155" s="99" t="s">
        <v>889</v>
      </c>
      <c r="W155" s="99" t="s">
        <v>1013</v>
      </c>
      <c r="X155" s="99"/>
      <c r="Y155" s="99"/>
      <c r="Z155" s="41" t="s">
        <v>1014</v>
      </c>
      <c r="AA155" s="91">
        <f>VLOOKUP(E155,Compte!A$1:K$398,9,FALSE)</f>
        <v>55</v>
      </c>
      <c r="AB155" s="123">
        <f t="shared" si="18"/>
        <v>55</v>
      </c>
      <c r="AC155" s="91">
        <f t="shared" si="19"/>
        <v>0</v>
      </c>
      <c r="AD155" s="118" t="s">
        <v>115</v>
      </c>
      <c r="AE155" s="118" t="s">
        <v>128</v>
      </c>
      <c r="AF155" s="118" t="s">
        <v>129</v>
      </c>
      <c r="AG155" s="119"/>
      <c r="AH155" s="119"/>
      <c r="AI155" s="395"/>
      <c r="AJ155" s="103">
        <f t="shared" si="20"/>
        <v>55</v>
      </c>
      <c r="AK155" s="92">
        <v>55</v>
      </c>
      <c r="AL155" s="92"/>
      <c r="AM155" s="92"/>
      <c r="AN155" s="92"/>
      <c r="AO155" s="92"/>
      <c r="AP155" s="92"/>
      <c r="AQ155" s="92"/>
      <c r="AR155" s="124"/>
      <c r="AS155" s="110" t="str">
        <f>VLOOKUP(E155,Compte!A$1:K$398,10,FALSE)</f>
        <v>DESMET Pascaline Cotisation jeune Tennis club + interclub</v>
      </c>
    </row>
    <row r="156" spans="1:45" ht="14.25" customHeight="1" x14ac:dyDescent="0.3">
      <c r="A156" s="91" t="str">
        <f t="shared" si="17"/>
        <v>DESSEILLE Amit-Simon</v>
      </c>
      <c r="B156" s="91">
        <f t="shared" si="21"/>
        <v>138</v>
      </c>
      <c r="C156" s="41" t="s">
        <v>1020</v>
      </c>
      <c r="D156" s="91">
        <f>VLOOKUP(C156,Compte!F$1:K$398,6,FALSE)</f>
        <v>0.17</v>
      </c>
      <c r="E156" s="41">
        <v>0.17</v>
      </c>
      <c r="F156" s="93">
        <f>VLOOKUP(E156,Compte!A$1:K$398,2,FALSE)</f>
        <v>45291</v>
      </c>
      <c r="G156" s="173">
        <v>2024</v>
      </c>
      <c r="H156" s="95">
        <v>45489</v>
      </c>
      <c r="I156" s="84" t="s">
        <v>1021</v>
      </c>
      <c r="J156" s="41" t="s">
        <v>1022</v>
      </c>
      <c r="K156" s="96" t="s">
        <v>108</v>
      </c>
      <c r="L156" s="97">
        <v>36394</v>
      </c>
      <c r="M156" s="98">
        <f t="shared" si="22"/>
        <v>24</v>
      </c>
      <c r="N156" s="430" t="s">
        <v>1023</v>
      </c>
      <c r="O156" s="99">
        <v>5022</v>
      </c>
      <c r="P156" s="99" t="s">
        <v>1024</v>
      </c>
      <c r="Q156" s="99" t="s">
        <v>135</v>
      </c>
      <c r="R156" s="100" t="s">
        <v>147</v>
      </c>
      <c r="S156" s="444" t="s">
        <v>1025</v>
      </c>
      <c r="T156" s="599" t="s">
        <v>1026</v>
      </c>
      <c r="U156" s="99"/>
      <c r="V156" s="99"/>
      <c r="W156" s="99"/>
      <c r="X156" s="99"/>
      <c r="Y156" s="99"/>
      <c r="Z156" s="41" t="s">
        <v>1027</v>
      </c>
      <c r="AA156" s="91">
        <f>VLOOKUP(E156,Compte!A$1:K$398,9,FALSE)</f>
        <v>230</v>
      </c>
      <c r="AB156" s="123">
        <f t="shared" si="18"/>
        <v>230</v>
      </c>
      <c r="AC156" s="91">
        <f t="shared" si="19"/>
        <v>0</v>
      </c>
      <c r="AD156" s="104" t="s">
        <v>144</v>
      </c>
      <c r="AE156" s="104" t="s">
        <v>151</v>
      </c>
      <c r="AF156" s="104" t="s">
        <v>188</v>
      </c>
      <c r="AG156" s="510"/>
      <c r="AH156" s="510"/>
      <c r="AI156" s="520" t="s">
        <v>1028</v>
      </c>
      <c r="AJ156" s="103">
        <f t="shared" si="20"/>
        <v>230</v>
      </c>
      <c r="AK156" s="41">
        <v>110</v>
      </c>
      <c r="AL156" s="41">
        <v>120</v>
      </c>
      <c r="AM156" s="359"/>
      <c r="AN156" s="41"/>
      <c r="AO156" s="41"/>
      <c r="AP156" s="41"/>
      <c r="AQ156" s="92"/>
      <c r="AR156" s="124"/>
      <c r="AS156" s="110" t="str">
        <f>VLOOKUP(E156,Compte!A$1:K$398,10,FALSE)</f>
        <v xml:space="preserve">COTI 2023+2024 MERCI </v>
      </c>
    </row>
    <row r="157" spans="1:45" ht="14.25" customHeight="1" x14ac:dyDescent="0.3">
      <c r="A157" s="91" t="str">
        <f t="shared" si="17"/>
        <v>DETOLLENAERE Colette</v>
      </c>
      <c r="B157" s="91">
        <f t="shared" si="21"/>
        <v>139</v>
      </c>
      <c r="C157" s="41" t="s">
        <v>1029</v>
      </c>
      <c r="D157" s="91">
        <f>VLOOKUP(C157,Compte!F$1:K$398,6,FALSE)</f>
        <v>54</v>
      </c>
      <c r="E157" s="41">
        <v>54</v>
      </c>
      <c r="F157" s="93">
        <f>VLOOKUP(E157,Compte!A$1:K$398,2,FALSE)</f>
        <v>45315</v>
      </c>
      <c r="G157" s="183">
        <v>2024</v>
      </c>
      <c r="H157" s="95">
        <v>45536</v>
      </c>
      <c r="I157" s="84" t="s">
        <v>1030</v>
      </c>
      <c r="J157" s="41" t="s">
        <v>1031</v>
      </c>
      <c r="K157" s="96" t="s">
        <v>108</v>
      </c>
      <c r="L157" s="97">
        <v>21694</v>
      </c>
      <c r="M157" s="98">
        <f t="shared" si="22"/>
        <v>64</v>
      </c>
      <c r="N157" s="437" t="s">
        <v>1032</v>
      </c>
      <c r="O157" s="99">
        <v>5100</v>
      </c>
      <c r="P157" s="96" t="s">
        <v>169</v>
      </c>
      <c r="Q157" s="99" t="s">
        <v>135</v>
      </c>
      <c r="R157" s="100" t="s">
        <v>1033</v>
      </c>
      <c r="S157" s="444" t="s">
        <v>1034</v>
      </c>
      <c r="T157" s="156" t="s">
        <v>1035</v>
      </c>
      <c r="U157" s="99"/>
      <c r="V157" s="99"/>
      <c r="W157" s="99"/>
      <c r="X157" s="99"/>
      <c r="Y157" s="99"/>
      <c r="Z157" s="41" t="s">
        <v>1036</v>
      </c>
      <c r="AA157" s="91">
        <f>VLOOKUP(E157,Compte!A$1:K$398,9,FALSE)</f>
        <v>260</v>
      </c>
      <c r="AB157" s="102">
        <f t="shared" si="18"/>
        <v>270</v>
      </c>
      <c r="AC157" s="103">
        <f t="shared" si="19"/>
        <v>-10</v>
      </c>
      <c r="AD157" s="104" t="s">
        <v>144</v>
      </c>
      <c r="AE157" s="104" t="s">
        <v>151</v>
      </c>
      <c r="AF157" s="104" t="s">
        <v>188</v>
      </c>
      <c r="AG157" s="510">
        <v>1</v>
      </c>
      <c r="AH157" s="510" t="s">
        <v>1037</v>
      </c>
      <c r="AI157" s="520" t="s">
        <v>1038</v>
      </c>
      <c r="AJ157" s="103">
        <f t="shared" si="20"/>
        <v>230</v>
      </c>
      <c r="AK157" s="107">
        <v>110</v>
      </c>
      <c r="AL157" s="107">
        <v>120</v>
      </c>
      <c r="AM157" s="356"/>
      <c r="AN157" s="41">
        <v>10</v>
      </c>
      <c r="AO157" s="107"/>
      <c r="AP157" s="107"/>
      <c r="AQ157" s="108">
        <v>30</v>
      </c>
      <c r="AR157" s="109"/>
      <c r="AS157" s="110" t="str">
        <f>VLOOKUP(E157,Compte!A$1:K$398,10,FALSE)</f>
        <v>Cotisation Colette Detollenaere aviron   salle culture physique</v>
      </c>
    </row>
    <row r="158" spans="1:45" ht="14.25" customHeight="1" x14ac:dyDescent="0.3">
      <c r="A158" s="91" t="str">
        <f t="shared" si="17"/>
        <v>DETOLLENAERE Colette</v>
      </c>
      <c r="B158" s="91">
        <f t="shared" si="21"/>
        <v>139</v>
      </c>
      <c r="C158" s="41" t="s">
        <v>1029</v>
      </c>
      <c r="D158" s="91">
        <f>VLOOKUP(C158,Compte!F$1:K$398,6,FALSE)</f>
        <v>54</v>
      </c>
      <c r="E158" s="41">
        <v>4074</v>
      </c>
      <c r="F158" s="93">
        <f>VLOOKUP(E158,Compte!A$1:K$398,2,FALSE)</f>
        <v>45509</v>
      </c>
      <c r="G158" s="183">
        <v>2024</v>
      </c>
      <c r="H158" s="95">
        <v>45536</v>
      </c>
      <c r="I158" s="84" t="s">
        <v>1030</v>
      </c>
      <c r="J158" s="41" t="s">
        <v>1031</v>
      </c>
      <c r="K158" s="96"/>
      <c r="L158" s="97"/>
      <c r="M158" s="98">
        <f t="shared" si="22"/>
        <v>123</v>
      </c>
      <c r="N158" s="437"/>
      <c r="O158" s="99"/>
      <c r="P158" s="96"/>
      <c r="Q158" s="99"/>
      <c r="R158" s="100"/>
      <c r="S158" s="444"/>
      <c r="T158" s="156"/>
      <c r="U158" s="99"/>
      <c r="V158" s="99"/>
      <c r="W158" s="99"/>
      <c r="X158" s="99"/>
      <c r="Y158" s="99"/>
      <c r="Z158" s="41" t="s">
        <v>1036</v>
      </c>
      <c r="AA158" s="91">
        <f>VLOOKUP(E158,Compte!A$1:K$398,9,FALSE)</f>
        <v>10</v>
      </c>
      <c r="AB158" s="102">
        <f t="shared" si="18"/>
        <v>0</v>
      </c>
      <c r="AC158" s="103">
        <f t="shared" si="19"/>
        <v>10</v>
      </c>
      <c r="AD158" s="104" t="s">
        <v>144</v>
      </c>
      <c r="AE158" s="104"/>
      <c r="AF158" s="104"/>
      <c r="AG158" s="105"/>
      <c r="AH158" s="105"/>
      <c r="AI158" s="242"/>
      <c r="AJ158" s="103">
        <f t="shared" si="20"/>
        <v>0</v>
      </c>
      <c r="AK158" s="107"/>
      <c r="AL158" s="107"/>
      <c r="AM158" s="356"/>
      <c r="AN158" s="41"/>
      <c r="AO158" s="107"/>
      <c r="AP158" s="107"/>
      <c r="AQ158" s="108"/>
      <c r="AR158" s="109"/>
      <c r="AS158" s="110" t="str">
        <f>VLOOKUP(E158,Compte!A$1:K$398,10,FALSE)</f>
        <v>Regularisation cotisation aviron 2024  Colette Detollenaere</v>
      </c>
    </row>
    <row r="159" spans="1:45" ht="14.25" hidden="1" customHeight="1" x14ac:dyDescent="0.3">
      <c r="A159" s="91" t="str">
        <f t="shared" si="17"/>
        <v>DETRAUX Lucas</v>
      </c>
      <c r="B159" s="91">
        <f t="shared" si="21"/>
        <v>140</v>
      </c>
      <c r="C159" s="41" t="s">
        <v>1039</v>
      </c>
      <c r="D159" s="91">
        <f>VLOOKUP(C159,Compte!F$1:K$398,6,FALSE)</f>
        <v>2007</v>
      </c>
      <c r="E159" s="41">
        <v>2007</v>
      </c>
      <c r="F159" s="93">
        <f>VLOOKUP(E159,Compte!A$1:K$398,2,FALSE)</f>
        <v>45379</v>
      </c>
      <c r="G159" s="273">
        <v>2024</v>
      </c>
      <c r="H159" s="95">
        <v>45552</v>
      </c>
      <c r="I159" s="237" t="s">
        <v>1040</v>
      </c>
      <c r="J159" s="236" t="s">
        <v>1041</v>
      </c>
      <c r="K159" s="436"/>
      <c r="L159" s="418"/>
      <c r="M159" s="98">
        <f t="shared" si="22"/>
        <v>123</v>
      </c>
      <c r="N159" s="436"/>
      <c r="O159" s="433"/>
      <c r="P159" s="436"/>
      <c r="Q159" s="433"/>
      <c r="R159" s="442"/>
      <c r="S159" s="565"/>
      <c r="T159" s="581"/>
      <c r="U159" s="99"/>
      <c r="V159" s="99"/>
      <c r="W159" s="99"/>
      <c r="X159" s="99"/>
      <c r="Y159" s="99"/>
      <c r="Z159" s="41" t="s">
        <v>1042</v>
      </c>
      <c r="AA159" s="91">
        <f>VLOOKUP(E159,Compte!A$1:K$398,9,FALSE)</f>
        <v>55</v>
      </c>
      <c r="AB159" s="102">
        <f t="shared" si="18"/>
        <v>55</v>
      </c>
      <c r="AC159" s="103">
        <f t="shared" si="19"/>
        <v>0</v>
      </c>
      <c r="AD159" s="104" t="s">
        <v>115</v>
      </c>
      <c r="AE159" s="104" t="s">
        <v>128</v>
      </c>
      <c r="AF159" s="104" t="s">
        <v>129</v>
      </c>
      <c r="AG159" s="395"/>
      <c r="AH159" s="395"/>
      <c r="AI159" s="106"/>
      <c r="AJ159" s="103">
        <f t="shared" si="20"/>
        <v>55</v>
      </c>
      <c r="AK159" s="107">
        <v>55</v>
      </c>
      <c r="AL159" s="107"/>
      <c r="AM159" s="356"/>
      <c r="AN159" s="41"/>
      <c r="AO159" s="107"/>
      <c r="AP159" s="107"/>
      <c r="AQ159" s="108"/>
      <c r="AR159" s="109"/>
      <c r="AS159" s="110" t="str">
        <f>VLOOKUP(E159,Compte!A$1:K$398,10,FALSE)</f>
        <v>Detraux Lucas cotisation tennis 2024</v>
      </c>
    </row>
    <row r="160" spans="1:45" ht="14.25" hidden="1" customHeight="1" x14ac:dyDescent="0.3">
      <c r="A160" s="91" t="str">
        <f t="shared" si="17"/>
        <v>DEVALCK Jean-Philippe</v>
      </c>
      <c r="B160" s="91">
        <f t="shared" si="21"/>
        <v>141</v>
      </c>
      <c r="C160" s="41" t="s">
        <v>1043</v>
      </c>
      <c r="D160" s="91">
        <f>VLOOKUP(C160,Compte!F$1:K$398,6,FALSE)</f>
        <v>208</v>
      </c>
      <c r="E160" s="41">
        <v>208</v>
      </c>
      <c r="F160" s="93">
        <f>VLOOKUP(E160,Compte!A$1:K$398,2,FALSE)</f>
        <v>45376</v>
      </c>
      <c r="G160" s="183">
        <v>2024</v>
      </c>
      <c r="H160" s="139">
        <v>45381</v>
      </c>
      <c r="I160" s="84" t="s">
        <v>1044</v>
      </c>
      <c r="J160" s="41" t="s">
        <v>1045</v>
      </c>
      <c r="K160" s="96" t="s">
        <v>121</v>
      </c>
      <c r="L160" s="97">
        <v>29397</v>
      </c>
      <c r="M160" s="98">
        <f t="shared" si="22"/>
        <v>43</v>
      </c>
      <c r="N160" s="99" t="s">
        <v>1046</v>
      </c>
      <c r="O160" s="99">
        <v>5170</v>
      </c>
      <c r="P160" s="99" t="s">
        <v>110</v>
      </c>
      <c r="Q160" s="99" t="s">
        <v>135</v>
      </c>
      <c r="R160" s="100"/>
      <c r="S160" s="116" t="s">
        <v>1047</v>
      </c>
      <c r="T160" s="606" t="s">
        <v>1048</v>
      </c>
      <c r="U160" s="99"/>
      <c r="V160" s="99"/>
      <c r="W160" s="99"/>
      <c r="X160" s="99"/>
      <c r="Y160" s="99"/>
      <c r="Z160" s="41" t="s">
        <v>1049</v>
      </c>
      <c r="AA160" s="91">
        <f>VLOOKUP(E160,Compte!A$1:K$398,9,FALSE)</f>
        <v>175</v>
      </c>
      <c r="AB160" s="102">
        <f t="shared" si="18"/>
        <v>175</v>
      </c>
      <c r="AC160" s="103">
        <f t="shared" si="19"/>
        <v>0</v>
      </c>
      <c r="AD160" s="104" t="s">
        <v>115</v>
      </c>
      <c r="AE160" s="104" t="s">
        <v>116</v>
      </c>
      <c r="AF160" s="104" t="s">
        <v>188</v>
      </c>
      <c r="AG160" s="105"/>
      <c r="AH160" s="105"/>
      <c r="AI160" s="106"/>
      <c r="AJ160" s="103">
        <f t="shared" si="20"/>
        <v>175</v>
      </c>
      <c r="AK160" s="107">
        <v>110</v>
      </c>
      <c r="AL160" s="107">
        <v>65</v>
      </c>
      <c r="AM160" s="356"/>
      <c r="AN160" s="107"/>
      <c r="AO160" s="107"/>
      <c r="AP160" s="107"/>
      <c r="AQ160" s="108"/>
      <c r="AR160" s="109"/>
      <c r="AS160" s="110" t="str">
        <f>VLOOKUP(E160,Compte!A$1:K$398,10,FALSE)</f>
        <v>cotisation 2024 - individuelle adulte tennis</v>
      </c>
    </row>
    <row r="161" spans="1:45" ht="14.25" customHeight="1" x14ac:dyDescent="0.3">
      <c r="A161" s="91" t="str">
        <f t="shared" si="17"/>
        <v>DEVOS Magali</v>
      </c>
      <c r="B161" s="91">
        <f t="shared" si="21"/>
        <v>142</v>
      </c>
      <c r="C161" s="138" t="s">
        <v>1050</v>
      </c>
      <c r="D161" s="91">
        <f>VLOOKUP(C161,Compte!F$1:K$398,6,FALSE)</f>
        <v>184</v>
      </c>
      <c r="E161" s="138">
        <v>184</v>
      </c>
      <c r="F161" s="93">
        <f>VLOOKUP(E161,Compte!A$1:K$398,2,FALSE)</f>
        <v>45369</v>
      </c>
      <c r="G161" s="183">
        <v>2024</v>
      </c>
      <c r="H161" s="139">
        <v>45381</v>
      </c>
      <c r="I161" s="140" t="s">
        <v>1051</v>
      </c>
      <c r="J161" s="138" t="s">
        <v>1052</v>
      </c>
      <c r="K161" s="141" t="s">
        <v>108</v>
      </c>
      <c r="L161" s="142">
        <v>38376</v>
      </c>
      <c r="M161" s="98">
        <f t="shared" si="22"/>
        <v>18</v>
      </c>
      <c r="N161" s="177" t="s">
        <v>1053</v>
      </c>
      <c r="O161" s="143">
        <v>5020</v>
      </c>
      <c r="P161" s="143" t="s">
        <v>353</v>
      </c>
      <c r="Q161" s="99" t="s">
        <v>135</v>
      </c>
      <c r="R161" s="144" t="s">
        <v>147</v>
      </c>
      <c r="S161" s="144" t="s">
        <v>1054</v>
      </c>
      <c r="T161" s="492" t="s">
        <v>1055</v>
      </c>
      <c r="U161" s="146"/>
      <c r="V161" s="146"/>
      <c r="W161" s="146"/>
      <c r="X161" s="146"/>
      <c r="Y161" s="146"/>
      <c r="Z161" s="41" t="s">
        <v>1056</v>
      </c>
      <c r="AA161" s="91">
        <f>VLOOKUP(E161,Compte!A$1:K$398,9,FALSE)</f>
        <v>180</v>
      </c>
      <c r="AB161" s="102">
        <f t="shared" si="18"/>
        <v>180</v>
      </c>
      <c r="AC161" s="103">
        <f t="shared" si="19"/>
        <v>0</v>
      </c>
      <c r="AD161" s="147" t="s">
        <v>144</v>
      </c>
      <c r="AE161" s="147" t="s">
        <v>450</v>
      </c>
      <c r="AF161" s="147" t="s">
        <v>142</v>
      </c>
      <c r="AG161" s="152"/>
      <c r="AH161" s="152"/>
      <c r="AI161" s="175" t="s">
        <v>1057</v>
      </c>
      <c r="AJ161" s="103">
        <f t="shared" si="20"/>
        <v>150</v>
      </c>
      <c r="AK161" s="150">
        <v>50</v>
      </c>
      <c r="AL161" s="150">
        <v>100</v>
      </c>
      <c r="AM161" s="357"/>
      <c r="AN161" s="150"/>
      <c r="AO161" s="150"/>
      <c r="AP161" s="150"/>
      <c r="AQ161" s="108">
        <v>30</v>
      </c>
      <c r="AR161" s="109"/>
      <c r="AS161" s="110" t="str">
        <f>VLOOKUP(E161,Compte!A$1:K$398,10,FALSE)</f>
        <v>Devos Magali cotisation + salle</v>
      </c>
    </row>
    <row r="162" spans="1:45" ht="14.25" hidden="1" customHeight="1" x14ac:dyDescent="0.3">
      <c r="A162" s="91" t="str">
        <f t="shared" si="17"/>
        <v>DEVRESSE  Elsa</v>
      </c>
      <c r="B162" s="91">
        <f t="shared" si="21"/>
        <v>143</v>
      </c>
      <c r="C162" s="92" t="s">
        <v>1058</v>
      </c>
      <c r="D162" s="91">
        <f>VLOOKUP(C162,Compte!F$1:K$398,6,FALSE)</f>
        <v>192</v>
      </c>
      <c r="E162" s="92">
        <v>192</v>
      </c>
      <c r="F162" s="93">
        <f>VLOOKUP(E162,Compte!A$1:K$398,2,FALSE)</f>
        <v>45372</v>
      </c>
      <c r="G162" s="94">
        <v>2024</v>
      </c>
      <c r="H162" s="111">
        <v>45381</v>
      </c>
      <c r="I162" s="112" t="s">
        <v>1059</v>
      </c>
      <c r="J162" s="92" t="s">
        <v>1060</v>
      </c>
      <c r="K162" s="113" t="s">
        <v>108</v>
      </c>
      <c r="L162" s="120">
        <v>40466</v>
      </c>
      <c r="M162" s="98">
        <f t="shared" si="22"/>
        <v>13</v>
      </c>
      <c r="N162" s="115" t="s">
        <v>1061</v>
      </c>
      <c r="O162" s="115">
        <v>5100</v>
      </c>
      <c r="P162" s="115" t="s">
        <v>123</v>
      </c>
      <c r="Q162" s="99" t="s">
        <v>135</v>
      </c>
      <c r="R162" s="116" t="s">
        <v>147</v>
      </c>
      <c r="S162" s="116" t="s">
        <v>1062</v>
      </c>
      <c r="T162" s="456" t="s">
        <v>1063</v>
      </c>
      <c r="U162" s="99"/>
      <c r="V162" s="99"/>
      <c r="W162" s="99"/>
      <c r="X162" s="99"/>
      <c r="Y162" s="99"/>
      <c r="Z162" s="41" t="s">
        <v>1064</v>
      </c>
      <c r="AA162" s="91">
        <f>VLOOKUP(E162,Compte!A$1:K$398,9,FALSE)</f>
        <v>110</v>
      </c>
      <c r="AB162" s="123">
        <f t="shared" si="18"/>
        <v>55</v>
      </c>
      <c r="AC162" s="91">
        <f t="shared" si="19"/>
        <v>55</v>
      </c>
      <c r="AD162" s="118" t="s">
        <v>115</v>
      </c>
      <c r="AE162" s="118" t="s">
        <v>128</v>
      </c>
      <c r="AF162" s="118" t="s">
        <v>129</v>
      </c>
      <c r="AG162" s="119"/>
      <c r="AH162" s="119"/>
      <c r="AI162" s="130"/>
      <c r="AJ162" s="103">
        <f t="shared" si="20"/>
        <v>55</v>
      </c>
      <c r="AK162" s="92">
        <v>55</v>
      </c>
      <c r="AL162" s="92"/>
      <c r="AM162" s="92"/>
      <c r="AN162" s="92"/>
      <c r="AO162" s="92"/>
      <c r="AP162" s="92"/>
      <c r="AQ162" s="92"/>
      <c r="AR162" s="124"/>
      <c r="AS162" s="110" t="str">
        <f>VLOOKUP(E162,Compte!A$1:K$398,10,FALSE)</f>
        <v>55 cotisation Elsa Devresse interclub + 55 cotisation Louise Devresse Interclub</v>
      </c>
    </row>
    <row r="163" spans="1:45" ht="14.25" hidden="1" customHeight="1" x14ac:dyDescent="0.3">
      <c r="A163" s="91" t="str">
        <f t="shared" si="17"/>
        <v>DEVRESSE  Louise</v>
      </c>
      <c r="B163" s="91">
        <f t="shared" si="21"/>
        <v>144</v>
      </c>
      <c r="C163" s="92" t="s">
        <v>1058</v>
      </c>
      <c r="D163" s="91">
        <f>VLOOKUP(C163,Compte!F$1:K$398,6,FALSE)</f>
        <v>192</v>
      </c>
      <c r="E163" s="92" t="s">
        <v>144</v>
      </c>
      <c r="F163" s="93">
        <f>VLOOKUP(E163,Compte!A$1:K$398,2,FALSE)</f>
        <v>0</v>
      </c>
      <c r="G163" s="94">
        <v>2024</v>
      </c>
      <c r="H163" s="111">
        <v>45381</v>
      </c>
      <c r="I163" s="112" t="s">
        <v>1059</v>
      </c>
      <c r="J163" s="92" t="s">
        <v>1065</v>
      </c>
      <c r="K163" s="113" t="s">
        <v>108</v>
      </c>
      <c r="L163" s="114">
        <v>41225</v>
      </c>
      <c r="M163" s="98">
        <f t="shared" si="22"/>
        <v>11</v>
      </c>
      <c r="N163" s="115" t="s">
        <v>1061</v>
      </c>
      <c r="O163" s="115">
        <v>5100</v>
      </c>
      <c r="P163" s="115" t="s">
        <v>123</v>
      </c>
      <c r="Q163" s="99" t="s">
        <v>135</v>
      </c>
      <c r="R163" s="116" t="s">
        <v>147</v>
      </c>
      <c r="S163" s="116" t="s">
        <v>1062</v>
      </c>
      <c r="T163" s="126" t="s">
        <v>1063</v>
      </c>
      <c r="U163" s="99"/>
      <c r="V163" s="99"/>
      <c r="W163" s="99"/>
      <c r="X163" s="99"/>
      <c r="Y163" s="99"/>
      <c r="Z163" s="41" t="s">
        <v>1064</v>
      </c>
      <c r="AA163" s="91">
        <f>VLOOKUP(E163,Compte!A$1:K$398,9,FALSE)</f>
        <v>0</v>
      </c>
      <c r="AB163" s="123">
        <f t="shared" si="18"/>
        <v>55</v>
      </c>
      <c r="AC163" s="91">
        <f t="shared" si="19"/>
        <v>-55</v>
      </c>
      <c r="AD163" s="118" t="s">
        <v>115</v>
      </c>
      <c r="AE163" s="118" t="s">
        <v>128</v>
      </c>
      <c r="AF163" s="118" t="s">
        <v>129</v>
      </c>
      <c r="AG163" s="119"/>
      <c r="AH163" s="119"/>
      <c r="AI163" s="130"/>
      <c r="AJ163" s="103">
        <f t="shared" si="20"/>
        <v>55</v>
      </c>
      <c r="AK163" s="92">
        <v>55</v>
      </c>
      <c r="AL163" s="92"/>
      <c r="AM163" s="92"/>
      <c r="AN163" s="92"/>
      <c r="AO163" s="92"/>
      <c r="AP163" s="92"/>
      <c r="AQ163" s="92"/>
      <c r="AR163" s="124"/>
      <c r="AS163" s="110" t="str">
        <f>VLOOKUP(E163,Compte!A$1:K$398,10,FALSE)</f>
        <v>---</v>
      </c>
    </row>
    <row r="164" spans="1:45" ht="14.25" hidden="1" customHeight="1" x14ac:dyDescent="0.3">
      <c r="A164" s="91" t="str">
        <f t="shared" si="17"/>
        <v>DEWEZ Marielle</v>
      </c>
      <c r="B164" s="91">
        <f t="shared" si="21"/>
        <v>145</v>
      </c>
      <c r="C164" s="92" t="s">
        <v>1066</v>
      </c>
      <c r="D164" s="91">
        <f>VLOOKUP(C164,Compte!F$1:K$398,6,FALSE)</f>
        <v>205</v>
      </c>
      <c r="E164" s="92">
        <v>205</v>
      </c>
      <c r="F164" s="93">
        <f>VLOOKUP(E164,Compte!A$1:K$398,2,FALSE)</f>
        <v>45376</v>
      </c>
      <c r="G164" s="183">
        <v>2024</v>
      </c>
      <c r="H164" s="111">
        <v>45381</v>
      </c>
      <c r="I164" s="112" t="s">
        <v>1067</v>
      </c>
      <c r="J164" s="92" t="s">
        <v>1068</v>
      </c>
      <c r="K164" s="113" t="s">
        <v>108</v>
      </c>
      <c r="L164" s="114">
        <v>28666</v>
      </c>
      <c r="M164" s="98">
        <f t="shared" si="22"/>
        <v>45</v>
      </c>
      <c r="N164" s="115" t="s">
        <v>1069</v>
      </c>
      <c r="O164" s="115">
        <v>5170</v>
      </c>
      <c r="P164" s="115" t="s">
        <v>434</v>
      </c>
      <c r="Q164" s="99" t="s">
        <v>135</v>
      </c>
      <c r="R164" s="116"/>
      <c r="S164" s="116" t="s">
        <v>1070</v>
      </c>
      <c r="T164" s="456" t="s">
        <v>1071</v>
      </c>
      <c r="U164" s="99"/>
      <c r="V164" s="99"/>
      <c r="W164" s="99"/>
      <c r="X164" s="99"/>
      <c r="Y164" s="99"/>
      <c r="Z164" s="41" t="s">
        <v>1072</v>
      </c>
      <c r="AA164" s="91">
        <f>VLOOKUP(E164,Compte!A$1:K$398,9,FALSE)</f>
        <v>175</v>
      </c>
      <c r="AB164" s="102">
        <f t="shared" si="18"/>
        <v>175</v>
      </c>
      <c r="AC164" s="103">
        <f t="shared" si="19"/>
        <v>0</v>
      </c>
      <c r="AD164" s="118" t="s">
        <v>115</v>
      </c>
      <c r="AE164" s="118" t="s">
        <v>116</v>
      </c>
      <c r="AF164" s="118" t="s">
        <v>188</v>
      </c>
      <c r="AG164" s="119"/>
      <c r="AH164" s="119"/>
      <c r="AI164" s="395"/>
      <c r="AJ164" s="103">
        <f t="shared" si="20"/>
        <v>175</v>
      </c>
      <c r="AK164" s="108">
        <v>110</v>
      </c>
      <c r="AL164" s="108">
        <v>65</v>
      </c>
      <c r="AM164" s="108"/>
      <c r="AN164" s="108"/>
      <c r="AO164" s="108"/>
      <c r="AP164" s="108"/>
      <c r="AQ164" s="108"/>
      <c r="AR164" s="109"/>
      <c r="AS164" s="110" t="str">
        <f>VLOOKUP(E164,Compte!A$1:K$398,10,FALSE)</f>
        <v>Cotisation adulte tennis</v>
      </c>
    </row>
    <row r="165" spans="1:45" ht="14.25" hidden="1" customHeight="1" x14ac:dyDescent="0.3">
      <c r="A165" s="91" t="str">
        <f t="shared" si="17"/>
        <v>D'HARVENG Guillaume</v>
      </c>
      <c r="B165" s="91">
        <f t="shared" si="21"/>
        <v>146</v>
      </c>
      <c r="C165" s="92" t="s">
        <v>1073</v>
      </c>
      <c r="D165" s="91">
        <f>VLOOKUP(C165,Compte!F$1:K$398,6,FALSE)</f>
        <v>98</v>
      </c>
      <c r="E165" s="92">
        <v>98</v>
      </c>
      <c r="F165" s="93">
        <f>VLOOKUP(E165,Compte!A$1:K$398,2,FALSE)</f>
        <v>45335</v>
      </c>
      <c r="G165" s="128">
        <v>2024</v>
      </c>
      <c r="H165" s="111">
        <v>45340</v>
      </c>
      <c r="I165" s="112" t="s">
        <v>1074</v>
      </c>
      <c r="J165" s="92" t="s">
        <v>943</v>
      </c>
      <c r="K165" s="113" t="s">
        <v>121</v>
      </c>
      <c r="L165" s="114">
        <v>33513</v>
      </c>
      <c r="M165" s="98">
        <f t="shared" si="22"/>
        <v>32</v>
      </c>
      <c r="N165" s="115" t="s">
        <v>1075</v>
      </c>
      <c r="O165" s="115">
        <v>5100</v>
      </c>
      <c r="P165" s="115" t="s">
        <v>169</v>
      </c>
      <c r="Q165" s="423" t="s">
        <v>135</v>
      </c>
      <c r="R165" s="116"/>
      <c r="S165" s="116" t="s">
        <v>1076</v>
      </c>
      <c r="T165" s="126" t="s">
        <v>1077</v>
      </c>
      <c r="U165" s="99"/>
      <c r="V165" s="99"/>
      <c r="W165" s="99"/>
      <c r="X165" s="99"/>
      <c r="Y165" s="99"/>
      <c r="Z165" s="41" t="s">
        <v>1078</v>
      </c>
      <c r="AA165" s="91">
        <f>VLOOKUP(E165,Compte!A$1:K$398,9,FALSE)</f>
        <v>90</v>
      </c>
      <c r="AB165" s="102">
        <f t="shared" si="18"/>
        <v>90</v>
      </c>
      <c r="AC165" s="103">
        <f t="shared" si="19"/>
        <v>0</v>
      </c>
      <c r="AD165" s="118" t="s">
        <v>160</v>
      </c>
      <c r="AE165" s="118" t="s">
        <v>161</v>
      </c>
      <c r="AF165" s="118" t="s">
        <v>211</v>
      </c>
      <c r="AG165" s="119"/>
      <c r="AH165" s="119"/>
      <c r="AI165" s="515" t="s">
        <v>212</v>
      </c>
      <c r="AJ165" s="103">
        <f t="shared" si="20"/>
        <v>90</v>
      </c>
      <c r="AK165" s="108">
        <v>50</v>
      </c>
      <c r="AL165" s="108">
        <v>40</v>
      </c>
      <c r="AM165" s="108"/>
      <c r="AN165" s="108"/>
      <c r="AO165" s="108"/>
      <c r="AP165" s="108"/>
      <c r="AQ165" s="108"/>
      <c r="AR165" s="109"/>
      <c r="AS165" s="110" t="str">
        <f>VLOOKUP(E165,Compte!A$1:K$398,10,FALSE)</f>
        <v>90e - Cotisation Croisieres - Guillaume D'Harveng</v>
      </c>
    </row>
    <row r="166" spans="1:45" ht="14.25" hidden="1" customHeight="1" x14ac:dyDescent="0.3">
      <c r="A166" s="91" t="str">
        <f t="shared" si="17"/>
        <v>DIEU Tiago</v>
      </c>
      <c r="B166" s="91">
        <f t="shared" si="21"/>
        <v>147</v>
      </c>
      <c r="C166" s="154" t="s">
        <v>308</v>
      </c>
      <c r="D166" s="91">
        <f>VLOOKUP(C166,Compte!F$1:K$398,6,FALSE)</f>
        <v>4128</v>
      </c>
      <c r="E166" s="92">
        <v>4100</v>
      </c>
      <c r="F166" s="93">
        <f>VLOOKUP(E166,Compte!A$1:K$398,2,FALSE)</f>
        <v>45544</v>
      </c>
      <c r="G166" s="128">
        <v>2024</v>
      </c>
      <c r="H166" s="111">
        <v>45551</v>
      </c>
      <c r="I166" s="112" t="s">
        <v>1079</v>
      </c>
      <c r="J166" s="133" t="s">
        <v>1080</v>
      </c>
      <c r="K166" s="113" t="s">
        <v>121</v>
      </c>
      <c r="L166" s="114">
        <v>40609</v>
      </c>
      <c r="M166" s="98">
        <f t="shared" si="22"/>
        <v>12</v>
      </c>
      <c r="N166" s="115" t="s">
        <v>1081</v>
      </c>
      <c r="O166" s="115">
        <v>5100</v>
      </c>
      <c r="P166" s="115" t="s">
        <v>134</v>
      </c>
      <c r="Q166" s="99" t="s">
        <v>135</v>
      </c>
      <c r="R166" s="116" t="s">
        <v>147</v>
      </c>
      <c r="S166" s="121" t="s">
        <v>1082</v>
      </c>
      <c r="T166" s="126" t="s">
        <v>1083</v>
      </c>
      <c r="U166" s="99" t="s">
        <v>1084</v>
      </c>
      <c r="V166" s="99" t="s">
        <v>1085</v>
      </c>
      <c r="W166" s="99"/>
      <c r="X166" s="99"/>
      <c r="Y166" s="99"/>
      <c r="Z166" s="41" t="s">
        <v>1086</v>
      </c>
      <c r="AA166" s="91">
        <f>VLOOKUP(E166,Compte!A$1:K$398,9,FALSE)</f>
        <v>30</v>
      </c>
      <c r="AB166" s="123">
        <f t="shared" si="18"/>
        <v>30</v>
      </c>
      <c r="AC166" s="91">
        <f t="shared" si="19"/>
        <v>0</v>
      </c>
      <c r="AD166" s="118" t="s">
        <v>160</v>
      </c>
      <c r="AE166" s="118" t="s">
        <v>164</v>
      </c>
      <c r="AF166" s="118" t="s">
        <v>162</v>
      </c>
      <c r="AG166" s="119"/>
      <c r="AH166" s="119"/>
      <c r="AI166" s="515" t="s">
        <v>318</v>
      </c>
      <c r="AJ166" s="103">
        <f t="shared" si="20"/>
        <v>30</v>
      </c>
      <c r="AK166" s="92">
        <v>5</v>
      </c>
      <c r="AL166" s="92">
        <v>25</v>
      </c>
      <c r="AM166" s="92"/>
      <c r="AN166" s="92"/>
      <c r="AO166" s="92"/>
      <c r="AP166" s="92"/>
      <c r="AQ166" s="92"/>
      <c r="AR166" s="124"/>
      <c r="AS166" s="110" t="str">
        <f>VLOOKUP(E166,Compte!A$1:K$398,10,FALSE)</f>
        <v>240-101-0026 cotisation YJ-MTP Tiago Dieu</v>
      </c>
    </row>
    <row r="167" spans="1:45" ht="14.25" hidden="1" customHeight="1" x14ac:dyDescent="0.3">
      <c r="A167" s="91" t="str">
        <f t="shared" si="17"/>
        <v>DIEUDONNÉ Ludivine</v>
      </c>
      <c r="B167" s="91">
        <f t="shared" si="21"/>
        <v>148</v>
      </c>
      <c r="C167" s="41"/>
      <c r="D167" s="91" t="e">
        <f>VLOOKUP(C167,Compte!F$1:K$398,6,FALSE)</f>
        <v>#N/A</v>
      </c>
      <c r="E167" s="92">
        <v>421</v>
      </c>
      <c r="F167" s="93">
        <f>VLOOKUP(E167,Compte!A$1:K$398,2,FALSE)</f>
        <v>45588</v>
      </c>
      <c r="G167" s="155">
        <v>2024</v>
      </c>
      <c r="H167" s="95">
        <v>45651</v>
      </c>
      <c r="I167" s="84" t="s">
        <v>3824</v>
      </c>
      <c r="J167" s="41" t="s">
        <v>3825</v>
      </c>
      <c r="K167" s="96" t="s">
        <v>108</v>
      </c>
      <c r="L167" s="97">
        <v>28463</v>
      </c>
      <c r="M167" s="98">
        <f t="shared" si="22"/>
        <v>46</v>
      </c>
      <c r="N167" s="423" t="s">
        <v>3826</v>
      </c>
      <c r="O167" s="99">
        <v>5500</v>
      </c>
      <c r="P167" s="99" t="s">
        <v>3827</v>
      </c>
      <c r="Q167" s="99" t="s">
        <v>135</v>
      </c>
      <c r="R167" s="100" t="s">
        <v>147</v>
      </c>
      <c r="S167" s="188" t="s">
        <v>3828</v>
      </c>
      <c r="T167" s="496" t="s">
        <v>3829</v>
      </c>
      <c r="U167" s="99"/>
      <c r="V167" s="99"/>
      <c r="W167" s="99"/>
      <c r="X167" s="99"/>
      <c r="Y167" s="99"/>
      <c r="Z167" s="41" t="s">
        <v>3830</v>
      </c>
      <c r="AA167" s="91">
        <f>VLOOKUP(E167,Compte!A$1:K$398,9,FALSE)</f>
        <v>90</v>
      </c>
      <c r="AB167" s="123">
        <f t="shared" si="18"/>
        <v>90</v>
      </c>
      <c r="AC167" s="91">
        <f t="shared" si="19"/>
        <v>0</v>
      </c>
      <c r="AD167" s="104" t="s">
        <v>160</v>
      </c>
      <c r="AE167" s="104" t="s">
        <v>161</v>
      </c>
      <c r="AF167" s="104" t="s">
        <v>211</v>
      </c>
      <c r="AG167" s="105"/>
      <c r="AH167" s="105"/>
      <c r="AI167" s="527" t="s">
        <v>3844</v>
      </c>
      <c r="AJ167" s="103">
        <f t="shared" si="20"/>
        <v>90</v>
      </c>
      <c r="AK167" s="41">
        <v>50</v>
      </c>
      <c r="AL167" s="41">
        <v>40</v>
      </c>
      <c r="AM167" s="359"/>
      <c r="AN167" s="41"/>
      <c r="AO167" s="41"/>
      <c r="AP167" s="41"/>
      <c r="AQ167" s="92"/>
      <c r="AR167" s="124"/>
      <c r="AS167" s="110" t="str">
        <f>VLOOKUP(E167,Compte!A$1:K$398,10,FALSE)</f>
        <v>240-101-0026 cotisation YA-VCR Ludivine Dieudonne</v>
      </c>
    </row>
    <row r="168" spans="1:45" ht="14.25" hidden="1" customHeight="1" x14ac:dyDescent="0.3">
      <c r="A168" s="91" t="str">
        <f t="shared" si="17"/>
        <v>DOSSIN Louis</v>
      </c>
      <c r="B168" s="91">
        <f t="shared" si="21"/>
        <v>149</v>
      </c>
      <c r="C168" s="92" t="s">
        <v>1087</v>
      </c>
      <c r="D168" s="91">
        <f>VLOOKUP(C168,Compte!F$1:K$398,6,FALSE)</f>
        <v>3008</v>
      </c>
      <c r="E168" s="92">
        <v>3008</v>
      </c>
      <c r="F168" s="93">
        <f>VLOOKUP(E168,Compte!A$1:K$398,2,FALSE)</f>
        <v>45404</v>
      </c>
      <c r="G168" s="94">
        <v>2024</v>
      </c>
      <c r="H168" s="111">
        <v>45410</v>
      </c>
      <c r="I168" s="140" t="s">
        <v>1088</v>
      </c>
      <c r="J168" s="138" t="s">
        <v>231</v>
      </c>
      <c r="K168" s="113" t="s">
        <v>121</v>
      </c>
      <c r="L168" s="200">
        <v>38924</v>
      </c>
      <c r="M168" s="98">
        <f t="shared" si="22"/>
        <v>17</v>
      </c>
      <c r="N168" s="143" t="s">
        <v>1089</v>
      </c>
      <c r="O168" s="143">
        <v>5170</v>
      </c>
      <c r="P168" s="143" t="s">
        <v>110</v>
      </c>
      <c r="Q168" s="99" t="s">
        <v>135</v>
      </c>
      <c r="R168" s="116" t="s">
        <v>147</v>
      </c>
      <c r="S168" s="144" t="s">
        <v>1090</v>
      </c>
      <c r="T168" s="503" t="s">
        <v>1091</v>
      </c>
      <c r="U168" s="146"/>
      <c r="V168" s="146"/>
      <c r="W168" s="146"/>
      <c r="X168" s="146"/>
      <c r="Y168" s="146"/>
      <c r="Z168" s="41" t="s">
        <v>1092</v>
      </c>
      <c r="AA168" s="91">
        <f>VLOOKUP(E168,Compte!A$1:K$398,9,FALSE)</f>
        <v>55</v>
      </c>
      <c r="AB168" s="123">
        <f t="shared" si="18"/>
        <v>55</v>
      </c>
      <c r="AC168" s="91">
        <f t="shared" si="19"/>
        <v>0</v>
      </c>
      <c r="AD168" s="118" t="s">
        <v>115</v>
      </c>
      <c r="AE168" s="118" t="s">
        <v>128</v>
      </c>
      <c r="AF168" s="118" t="s">
        <v>129</v>
      </c>
      <c r="AG168" s="119"/>
      <c r="AH168" s="119"/>
      <c r="AI168" s="106"/>
      <c r="AJ168" s="103">
        <f t="shared" si="20"/>
        <v>55</v>
      </c>
      <c r="AK168" s="92">
        <v>55</v>
      </c>
      <c r="AL168" s="92"/>
      <c r="AM168" s="92"/>
      <c r="AN168" s="92"/>
      <c r="AO168" s="92"/>
      <c r="AP168" s="92"/>
      <c r="AQ168" s="92"/>
      <c r="AR168" s="124"/>
      <c r="AS168" s="110" t="str">
        <f>VLOOKUP(E168,Compte!A$1:K$398,10,FALSE)</f>
        <v>Dossin Louis interclubs tennis</v>
      </c>
    </row>
    <row r="169" spans="1:45" ht="14.25" hidden="1" customHeight="1" x14ac:dyDescent="0.3">
      <c r="A169" s="91" t="str">
        <f t="shared" si="17"/>
        <v>DOSSOGNE Olivier</v>
      </c>
      <c r="B169" s="91">
        <f t="shared" si="21"/>
        <v>150</v>
      </c>
      <c r="C169" s="92" t="s">
        <v>1093</v>
      </c>
      <c r="D169" s="91">
        <f>VLOOKUP(C169,Compte!F$1:K$398,6,FALSE)</f>
        <v>274</v>
      </c>
      <c r="E169" s="92">
        <v>274</v>
      </c>
      <c r="F169" s="93">
        <f>VLOOKUP(E169,Compte!A$1:K$398,2,FALSE)</f>
        <v>45394</v>
      </c>
      <c r="G169" s="173">
        <v>2024</v>
      </c>
      <c r="H169" s="111">
        <v>45399</v>
      </c>
      <c r="I169" s="132" t="s">
        <v>1094</v>
      </c>
      <c r="J169" s="133" t="s">
        <v>889</v>
      </c>
      <c r="K169" s="134" t="s">
        <v>121</v>
      </c>
      <c r="L169" s="120">
        <v>25061</v>
      </c>
      <c r="M169" s="98">
        <f t="shared" si="22"/>
        <v>55</v>
      </c>
      <c r="N169" s="113" t="s">
        <v>1095</v>
      </c>
      <c r="O169" s="115">
        <v>5170</v>
      </c>
      <c r="P169" s="113" t="s">
        <v>251</v>
      </c>
      <c r="Q169" s="99" t="s">
        <v>135</v>
      </c>
      <c r="R169" s="116" t="s">
        <v>1096</v>
      </c>
      <c r="S169" s="116" t="s">
        <v>1097</v>
      </c>
      <c r="T169" s="129" t="s">
        <v>1098</v>
      </c>
      <c r="U169" s="99"/>
      <c r="V169" s="99"/>
      <c r="W169" s="99"/>
      <c r="X169" s="99"/>
      <c r="Y169" s="99"/>
      <c r="Z169" s="41" t="s">
        <v>1099</v>
      </c>
      <c r="AA169" s="91">
        <f>VLOOKUP(E169,Compte!A$1:K$398,9,FALSE)</f>
        <v>175</v>
      </c>
      <c r="AB169" s="102">
        <f t="shared" si="18"/>
        <v>175</v>
      </c>
      <c r="AC169" s="103">
        <f t="shared" si="19"/>
        <v>0</v>
      </c>
      <c r="AD169" s="118" t="s">
        <v>115</v>
      </c>
      <c r="AE169" s="118" t="s">
        <v>116</v>
      </c>
      <c r="AF169" s="118" t="s">
        <v>188</v>
      </c>
      <c r="AG169" s="152"/>
      <c r="AH169" s="152"/>
      <c r="AI169" s="130"/>
      <c r="AJ169" s="103">
        <f t="shared" si="20"/>
        <v>175</v>
      </c>
      <c r="AK169" s="108">
        <v>110</v>
      </c>
      <c r="AL169" s="108">
        <v>65</v>
      </c>
      <c r="AM169" s="108"/>
      <c r="AN169" s="92"/>
      <c r="AO169" s="92"/>
      <c r="AP169" s="92"/>
      <c r="AQ169" s="92"/>
      <c r="AR169" s="124"/>
      <c r="AS169" s="110" t="str">
        <f>VLOOKUP(E169,Compte!A$1:K$398,10,FALSE)</f>
        <v>Cotisation tennis ete 2024 Olivier DOSSOGNE</v>
      </c>
    </row>
    <row r="170" spans="1:45" ht="14.25" hidden="1" customHeight="1" x14ac:dyDescent="0.3">
      <c r="A170" s="91" t="str">
        <f t="shared" si="17"/>
        <v>DRUART BOSLY Lucille</v>
      </c>
      <c r="B170" s="91">
        <f t="shared" si="21"/>
        <v>151</v>
      </c>
      <c r="C170" s="154" t="s">
        <v>308</v>
      </c>
      <c r="D170" s="91">
        <f>VLOOKUP(C170,Compte!F$1:K$398,6,FALSE)</f>
        <v>4128</v>
      </c>
      <c r="E170" s="92">
        <v>4104</v>
      </c>
      <c r="F170" s="93">
        <f>VLOOKUP(E170,Compte!A$1:K$398,2,FALSE)</f>
        <v>45544</v>
      </c>
      <c r="G170" s="128">
        <v>2024</v>
      </c>
      <c r="H170" s="111">
        <v>45551</v>
      </c>
      <c r="I170" s="112" t="s">
        <v>1100</v>
      </c>
      <c r="J170" s="133" t="s">
        <v>1101</v>
      </c>
      <c r="K170" s="113" t="s">
        <v>108</v>
      </c>
      <c r="L170" s="114">
        <v>42234</v>
      </c>
      <c r="M170" s="98">
        <f t="shared" ref="M170:M201" si="23">DATEDIF(L170,$L$3,"y")</f>
        <v>8</v>
      </c>
      <c r="N170" s="426" t="s">
        <v>1102</v>
      </c>
      <c r="O170" s="426">
        <v>1190</v>
      </c>
      <c r="P170" s="113" t="s">
        <v>1103</v>
      </c>
      <c r="Q170" s="99" t="s">
        <v>135</v>
      </c>
      <c r="R170" s="116" t="s">
        <v>147</v>
      </c>
      <c r="S170" s="121" t="s">
        <v>1104</v>
      </c>
      <c r="T170" s="126" t="s">
        <v>1105</v>
      </c>
      <c r="U170" s="99" t="s">
        <v>1106</v>
      </c>
      <c r="V170" s="99" t="s">
        <v>485</v>
      </c>
      <c r="W170" s="99"/>
      <c r="X170" s="99"/>
      <c r="Y170" s="99"/>
      <c r="Z170" s="41" t="s">
        <v>1107</v>
      </c>
      <c r="AA170" s="91">
        <f>VLOOKUP(E170,Compte!A$1:K$398,9,FALSE)</f>
        <v>30</v>
      </c>
      <c r="AB170" s="123">
        <f t="shared" si="18"/>
        <v>30</v>
      </c>
      <c r="AC170" s="91">
        <f t="shared" si="19"/>
        <v>0</v>
      </c>
      <c r="AD170" s="118" t="s">
        <v>160</v>
      </c>
      <c r="AE170" s="118" t="s">
        <v>164</v>
      </c>
      <c r="AF170" s="118" t="s">
        <v>162</v>
      </c>
      <c r="AG170" s="119"/>
      <c r="AH170" s="119"/>
      <c r="AI170" s="515" t="s">
        <v>318</v>
      </c>
      <c r="AJ170" s="103">
        <f t="shared" si="20"/>
        <v>30</v>
      </c>
      <c r="AK170" s="92">
        <v>5</v>
      </c>
      <c r="AL170" s="92">
        <v>25</v>
      </c>
      <c r="AM170" s="92"/>
      <c r="AN170" s="92"/>
      <c r="AO170" s="92"/>
      <c r="AP170" s="92"/>
      <c r="AQ170" s="92"/>
      <c r="AR170" s="124"/>
      <c r="AS170" s="110" t="str">
        <f>VLOOKUP(E170,Compte!A$1:K$398,10,FALSE)</f>
        <v>240-101-0026 cotisation YJ-MTP Lucille Druart Bosly</v>
      </c>
    </row>
    <row r="171" spans="1:45" ht="14.25" hidden="1" customHeight="1" x14ac:dyDescent="0.3">
      <c r="A171" s="91" t="str">
        <f t="shared" si="17"/>
        <v>DUCARME Xavier</v>
      </c>
      <c r="B171" s="91">
        <f t="shared" si="21"/>
        <v>152</v>
      </c>
      <c r="C171" s="138" t="s">
        <v>1108</v>
      </c>
      <c r="D171" s="91">
        <f>VLOOKUP(C171,Compte!F$1:K$398,6,FALSE)</f>
        <v>4021</v>
      </c>
      <c r="E171" s="92">
        <v>4021</v>
      </c>
      <c r="F171" s="93">
        <f>VLOOKUP(E171,Compte!A$1:K$398,2,FALSE)</f>
        <v>45439</v>
      </c>
      <c r="G171" s="183">
        <v>2024</v>
      </c>
      <c r="H171" s="139">
        <v>45441</v>
      </c>
      <c r="I171" s="140" t="s">
        <v>1109</v>
      </c>
      <c r="J171" s="138" t="s">
        <v>1110</v>
      </c>
      <c r="K171" s="141" t="s">
        <v>121</v>
      </c>
      <c r="L171" s="200">
        <v>23758</v>
      </c>
      <c r="M171" s="98">
        <f t="shared" si="23"/>
        <v>58</v>
      </c>
      <c r="N171" s="143" t="s">
        <v>1111</v>
      </c>
      <c r="O171" s="143">
        <v>5100</v>
      </c>
      <c r="P171" s="143" t="s">
        <v>123</v>
      </c>
      <c r="Q171" s="99" t="s">
        <v>135</v>
      </c>
      <c r="R171" s="144" t="s">
        <v>147</v>
      </c>
      <c r="S171" s="116" t="s">
        <v>1112</v>
      </c>
      <c r="T171" s="467" t="s">
        <v>1113</v>
      </c>
      <c r="U171" s="146"/>
      <c r="V171" s="146"/>
      <c r="W171" s="146"/>
      <c r="X171" s="146"/>
      <c r="Y171" s="146"/>
      <c r="Z171" s="41" t="s">
        <v>1114</v>
      </c>
      <c r="AA171" s="91">
        <f>VLOOKUP(E171,Compte!A$1:K$398,9,FALSE)</f>
        <v>305</v>
      </c>
      <c r="AB171" s="123">
        <f t="shared" si="18"/>
        <v>205</v>
      </c>
      <c r="AC171" s="91">
        <f t="shared" si="19"/>
        <v>100</v>
      </c>
      <c r="AD171" s="147" t="s">
        <v>115</v>
      </c>
      <c r="AE171" s="147" t="s">
        <v>116</v>
      </c>
      <c r="AF171" s="147" t="s">
        <v>117</v>
      </c>
      <c r="AG171" s="508"/>
      <c r="AH171" s="508"/>
      <c r="AI171" s="149"/>
      <c r="AJ171" s="103">
        <f t="shared" si="20"/>
        <v>205</v>
      </c>
      <c r="AK171" s="138">
        <v>140</v>
      </c>
      <c r="AL171" s="138">
        <v>65</v>
      </c>
      <c r="AM171" s="358"/>
      <c r="AN171" s="138"/>
      <c r="AO171" s="138"/>
      <c r="AP171" s="138"/>
      <c r="AQ171" s="92"/>
      <c r="AR171" s="124"/>
      <c r="AS171" s="110" t="str">
        <f>VLOOKUP(E171,Compte!A$1:K$398,10,FALSE)</f>
        <v>Tennis Xavier Ducarme (adulte) + Gauvain et Joseph Frippiat (enfants)</v>
      </c>
    </row>
    <row r="172" spans="1:45" ht="14.25" hidden="1" customHeight="1" x14ac:dyDescent="0.3">
      <c r="A172" s="91" t="str">
        <f t="shared" si="17"/>
        <v>DUCENNE Christophe</v>
      </c>
      <c r="B172" s="91">
        <f t="shared" si="21"/>
        <v>153</v>
      </c>
      <c r="C172" s="396" t="s">
        <v>1115</v>
      </c>
      <c r="D172" s="91">
        <f>VLOOKUP(C172,Compte!F$1:K$398,6,FALSE)</f>
        <v>125</v>
      </c>
      <c r="E172" s="41">
        <v>125</v>
      </c>
      <c r="F172" s="93">
        <f>VLOOKUP(E172,Compte!A$1:K$398,2,FALSE)</f>
        <v>45344</v>
      </c>
      <c r="G172" s="173">
        <v>2024</v>
      </c>
      <c r="H172" s="95">
        <v>45357</v>
      </c>
      <c r="I172" s="84" t="s">
        <v>1116</v>
      </c>
      <c r="J172" s="41" t="s">
        <v>646</v>
      </c>
      <c r="K172" s="96" t="s">
        <v>121</v>
      </c>
      <c r="L172" s="97">
        <v>24597</v>
      </c>
      <c r="M172" s="98">
        <f t="shared" si="23"/>
        <v>56</v>
      </c>
      <c r="N172" s="423" t="s">
        <v>1117</v>
      </c>
      <c r="O172" s="99">
        <v>5100</v>
      </c>
      <c r="P172" s="99" t="s">
        <v>123</v>
      </c>
      <c r="Q172" s="423" t="s">
        <v>135</v>
      </c>
      <c r="R172" s="100" t="s">
        <v>147</v>
      </c>
      <c r="S172" s="116" t="s">
        <v>1118</v>
      </c>
      <c r="T172" s="460" t="s">
        <v>1119</v>
      </c>
      <c r="U172" s="99"/>
      <c r="V172" s="99"/>
      <c r="W172" s="99"/>
      <c r="X172" s="99"/>
      <c r="Y172" s="99"/>
      <c r="Z172" s="41" t="s">
        <v>1120</v>
      </c>
      <c r="AA172" s="91">
        <f>VLOOKUP(E172,Compte!A$1:K$398,9,FALSE)</f>
        <v>175</v>
      </c>
      <c r="AB172" s="102">
        <f t="shared" si="18"/>
        <v>175</v>
      </c>
      <c r="AC172" s="103">
        <f t="shared" si="19"/>
        <v>0</v>
      </c>
      <c r="AD172" s="104" t="s">
        <v>115</v>
      </c>
      <c r="AE172" s="104" t="s">
        <v>116</v>
      </c>
      <c r="AF172" s="104" t="s">
        <v>188</v>
      </c>
      <c r="AG172" s="105"/>
      <c r="AH172" s="105"/>
      <c r="AI172" s="130"/>
      <c r="AJ172" s="103">
        <f t="shared" si="20"/>
        <v>175</v>
      </c>
      <c r="AK172" s="107">
        <v>110</v>
      </c>
      <c r="AL172" s="107">
        <v>65</v>
      </c>
      <c r="AM172" s="356"/>
      <c r="AN172" s="107"/>
      <c r="AO172" s="107"/>
      <c r="AP172" s="107"/>
      <c r="AQ172" s="108"/>
      <c r="AR172" s="109"/>
      <c r="AS172" s="110" t="str">
        <f>VLOOKUP(E172,Compte!A$1:K$398,10,FALSE)</f>
        <v>COTISATION TENNIS DUCENNE CHRISTOPHE</v>
      </c>
    </row>
    <row r="173" spans="1:45" ht="14.25" hidden="1" customHeight="1" x14ac:dyDescent="0.3">
      <c r="A173" s="91" t="str">
        <f t="shared" si="17"/>
        <v>DUCHESNE Jérémy</v>
      </c>
      <c r="B173" s="91">
        <f t="shared" si="21"/>
        <v>154</v>
      </c>
      <c r="C173" s="92" t="s">
        <v>1121</v>
      </c>
      <c r="D173" s="91">
        <f>VLOOKUP(C173,Compte!F$1:K$398,6,FALSE)</f>
        <v>3003</v>
      </c>
      <c r="E173" s="92">
        <v>3003</v>
      </c>
      <c r="F173" s="93">
        <f>VLOOKUP(E173,Compte!A$1:K$398,2,FALSE)</f>
        <v>45398</v>
      </c>
      <c r="G173" s="192">
        <v>2024</v>
      </c>
      <c r="H173" s="111">
        <v>45410</v>
      </c>
      <c r="I173" s="282" t="s">
        <v>1122</v>
      </c>
      <c r="J173" s="283" t="s">
        <v>1123</v>
      </c>
      <c r="K173" s="134" t="s">
        <v>121</v>
      </c>
      <c r="L173" s="120">
        <v>33477</v>
      </c>
      <c r="M173" s="98">
        <f t="shared" si="23"/>
        <v>32</v>
      </c>
      <c r="N173" s="113" t="s">
        <v>1124</v>
      </c>
      <c r="O173" s="115">
        <v>5100</v>
      </c>
      <c r="P173" s="115" t="s">
        <v>123</v>
      </c>
      <c r="Q173" s="115" t="s">
        <v>135</v>
      </c>
      <c r="R173" s="116" t="s">
        <v>1125</v>
      </c>
      <c r="S173" s="180" t="s">
        <v>1126</v>
      </c>
      <c r="T173" s="476" t="s">
        <v>1127</v>
      </c>
      <c r="U173" s="99"/>
      <c r="V173" s="99"/>
      <c r="W173" s="99"/>
      <c r="X173" s="99"/>
      <c r="Y173" s="99"/>
      <c r="Z173" s="41" t="s">
        <v>1128</v>
      </c>
      <c r="AA173" s="91">
        <f>VLOOKUP(E173,Compte!A$1:K$398,9,FALSE)</f>
        <v>175</v>
      </c>
      <c r="AB173" s="102">
        <f t="shared" si="18"/>
        <v>175</v>
      </c>
      <c r="AC173" s="103">
        <f t="shared" si="19"/>
        <v>0</v>
      </c>
      <c r="AD173" s="118" t="s">
        <v>115</v>
      </c>
      <c r="AE173" s="118" t="s">
        <v>116</v>
      </c>
      <c r="AF173" s="118" t="s">
        <v>188</v>
      </c>
      <c r="AG173" s="119">
        <v>1</v>
      </c>
      <c r="AH173" s="119" t="s">
        <v>230</v>
      </c>
      <c r="AI173" s="106"/>
      <c r="AJ173" s="103">
        <f t="shared" si="20"/>
        <v>175</v>
      </c>
      <c r="AK173" s="108">
        <v>110</v>
      </c>
      <c r="AL173" s="386">
        <v>65</v>
      </c>
      <c r="AM173" s="386">
        <v>-10</v>
      </c>
      <c r="AN173" s="92">
        <v>10</v>
      </c>
      <c r="AO173" s="92"/>
      <c r="AP173" s="92"/>
      <c r="AQ173" s="92"/>
      <c r="AR173" s="124"/>
      <c r="AS173" s="110" t="str">
        <f>VLOOKUP(E173,Compte!A$1:K$398,10,FALSE)</f>
        <v>Cotisation Tennis 2024 Jeremy Duchesne (?? quid effectif ?)</v>
      </c>
    </row>
    <row r="174" spans="1:45" ht="14.25" hidden="1" customHeight="1" x14ac:dyDescent="0.3">
      <c r="A174" s="91" t="str">
        <f t="shared" si="17"/>
        <v>DULIERE Théodore</v>
      </c>
      <c r="B174" s="91">
        <f t="shared" si="21"/>
        <v>155</v>
      </c>
      <c r="C174" s="92" t="s">
        <v>1130</v>
      </c>
      <c r="D174" s="91">
        <f>VLOOKUP(C174,Compte!F$1:K$398,6,FALSE)</f>
        <v>4031</v>
      </c>
      <c r="E174" s="92">
        <v>4031</v>
      </c>
      <c r="F174" s="93">
        <f>VLOOKUP(E174,Compte!A$1:K$398,2,FALSE)</f>
        <v>45443</v>
      </c>
      <c r="G174" s="94">
        <v>2024</v>
      </c>
      <c r="H174" s="111">
        <v>45467</v>
      </c>
      <c r="I174" s="112" t="s">
        <v>1131</v>
      </c>
      <c r="J174" s="92" t="s">
        <v>1132</v>
      </c>
      <c r="K174" s="113" t="s">
        <v>121</v>
      </c>
      <c r="L174" s="120">
        <v>38989</v>
      </c>
      <c r="M174" s="98">
        <f t="shared" si="23"/>
        <v>17</v>
      </c>
      <c r="N174" s="115" t="s">
        <v>1133</v>
      </c>
      <c r="O174" s="115">
        <v>5100</v>
      </c>
      <c r="P174" s="115" t="s">
        <v>123</v>
      </c>
      <c r="Q174" s="115" t="s">
        <v>135</v>
      </c>
      <c r="R174" s="116" t="s">
        <v>147</v>
      </c>
      <c r="S174" s="116" t="s">
        <v>1134</v>
      </c>
      <c r="T174" s="126" t="s">
        <v>1135</v>
      </c>
      <c r="U174" s="99"/>
      <c r="V174" s="99"/>
      <c r="W174" s="99"/>
      <c r="X174" s="99"/>
      <c r="Y174" s="99"/>
      <c r="Z174" s="41" t="s">
        <v>1136</v>
      </c>
      <c r="AA174" s="91">
        <f>VLOOKUP(E174,Compte!A$1:K$398,9,FALSE)</f>
        <v>95</v>
      </c>
      <c r="AB174" s="123">
        <f t="shared" si="18"/>
        <v>95</v>
      </c>
      <c r="AC174" s="91">
        <f t="shared" si="19"/>
        <v>0</v>
      </c>
      <c r="AD174" s="118" t="s">
        <v>115</v>
      </c>
      <c r="AE174" s="118" t="s">
        <v>128</v>
      </c>
      <c r="AF174" s="118" t="s">
        <v>142</v>
      </c>
      <c r="AG174" s="119"/>
      <c r="AH174" s="119"/>
      <c r="AI174" s="106"/>
      <c r="AJ174" s="103">
        <f t="shared" si="20"/>
        <v>95</v>
      </c>
      <c r="AK174" s="92">
        <v>50</v>
      </c>
      <c r="AL174" s="92">
        <v>45</v>
      </c>
      <c r="AM174" s="92"/>
      <c r="AN174" s="92"/>
      <c r="AO174" s="92"/>
      <c r="AP174" s="92"/>
      <c r="AQ174" s="92"/>
      <c r="AR174" s="124"/>
      <c r="AS174" s="110" t="str">
        <f>VLOOKUP(E174,Compte!A$1:K$398,10,FALSE)</f>
        <v>Cotisation theodore duliere</v>
      </c>
    </row>
    <row r="175" spans="1:45" ht="14.25" customHeight="1" x14ac:dyDescent="0.3">
      <c r="A175" s="91" t="str">
        <f t="shared" si="17"/>
        <v>DUQUESNE (Dandois) Veronique</v>
      </c>
      <c r="B175" s="91">
        <f t="shared" si="21"/>
        <v>156</v>
      </c>
      <c r="C175" s="397" t="s">
        <v>726</v>
      </c>
      <c r="D175" s="91">
        <f>VLOOKUP(C175,Compte!F$1:K$398,6,FALSE)</f>
        <v>4075</v>
      </c>
      <c r="E175" s="92" t="s">
        <v>144</v>
      </c>
      <c r="F175" s="93">
        <f>VLOOKUP(E175,Compte!A$1:K$398,2,FALSE)</f>
        <v>0</v>
      </c>
      <c r="G175" s="94">
        <v>2024</v>
      </c>
      <c r="H175" s="111">
        <v>45340</v>
      </c>
      <c r="I175" s="112" t="s">
        <v>1138</v>
      </c>
      <c r="J175" s="92" t="s">
        <v>1139</v>
      </c>
      <c r="K175" s="113" t="s">
        <v>108</v>
      </c>
      <c r="L175" s="114">
        <v>22780</v>
      </c>
      <c r="M175" s="98">
        <f t="shared" si="23"/>
        <v>61</v>
      </c>
      <c r="N175" s="131" t="s">
        <v>728</v>
      </c>
      <c r="O175" s="115">
        <v>5001</v>
      </c>
      <c r="P175" s="113" t="s">
        <v>186</v>
      </c>
      <c r="Q175" s="99" t="s">
        <v>135</v>
      </c>
      <c r="R175" s="116" t="s">
        <v>1140</v>
      </c>
      <c r="S175" s="116" t="s">
        <v>1141</v>
      </c>
      <c r="T175" s="475" t="s">
        <v>1142</v>
      </c>
      <c r="U175" s="99"/>
      <c r="V175" s="99"/>
      <c r="W175" s="99"/>
      <c r="X175" s="99"/>
      <c r="Y175" s="99"/>
      <c r="Z175" s="41" t="s">
        <v>732</v>
      </c>
      <c r="AA175" s="91">
        <f>VLOOKUP(E175,Compte!A$1:K$398,9,FALSE)</f>
        <v>0</v>
      </c>
      <c r="AB175" s="102">
        <f t="shared" si="18"/>
        <v>140</v>
      </c>
      <c r="AC175" s="103">
        <f t="shared" si="19"/>
        <v>-140</v>
      </c>
      <c r="AD175" s="118" t="s">
        <v>144</v>
      </c>
      <c r="AE175" s="118" t="s">
        <v>151</v>
      </c>
      <c r="AF175" s="118" t="s">
        <v>117</v>
      </c>
      <c r="AG175" s="152"/>
      <c r="AH175" s="152"/>
      <c r="AI175" s="521" t="s">
        <v>1143</v>
      </c>
      <c r="AJ175" s="103">
        <f t="shared" si="20"/>
        <v>110</v>
      </c>
      <c r="AK175" s="108"/>
      <c r="AL175" s="108">
        <v>110</v>
      </c>
      <c r="AM175" s="108"/>
      <c r="AN175" s="108"/>
      <c r="AO175" s="108"/>
      <c r="AP175" s="108"/>
      <c r="AQ175" s="108">
        <v>30</v>
      </c>
      <c r="AR175" s="109"/>
      <c r="AS175" s="110" t="str">
        <f>VLOOKUP(E175,Compte!A$1:K$398,10,FALSE)</f>
        <v>---</v>
      </c>
    </row>
    <row r="176" spans="1:45" ht="14.25" customHeight="1" x14ac:dyDescent="0.3">
      <c r="A176" s="91" t="str">
        <f t="shared" si="17"/>
        <v>DURANT Sabrina</v>
      </c>
      <c r="B176" s="91">
        <f t="shared" si="21"/>
        <v>157</v>
      </c>
      <c r="C176" s="397" t="s">
        <v>1144</v>
      </c>
      <c r="D176" s="91">
        <f>VLOOKUP(C176,Compte!F$1:K$398,6,FALSE)</f>
        <v>105</v>
      </c>
      <c r="E176" s="92">
        <v>105</v>
      </c>
      <c r="F176" s="93">
        <f>VLOOKUP(E176,Compte!A$1:K$398,2,FALSE)</f>
        <v>45341</v>
      </c>
      <c r="G176" s="94">
        <v>2024</v>
      </c>
      <c r="H176" s="111">
        <v>45357</v>
      </c>
      <c r="I176" s="112" t="s">
        <v>1145</v>
      </c>
      <c r="J176" s="92" t="s">
        <v>1146</v>
      </c>
      <c r="K176" s="113" t="s">
        <v>108</v>
      </c>
      <c r="L176" s="114">
        <v>34542</v>
      </c>
      <c r="M176" s="98">
        <f t="shared" si="23"/>
        <v>29</v>
      </c>
      <c r="N176" s="125" t="s">
        <v>1147</v>
      </c>
      <c r="O176" s="115">
        <v>5170</v>
      </c>
      <c r="P176" s="115" t="s">
        <v>1148</v>
      </c>
      <c r="Q176" s="115" t="s">
        <v>135</v>
      </c>
      <c r="R176" s="116" t="s">
        <v>147</v>
      </c>
      <c r="S176" s="116" t="s">
        <v>1149</v>
      </c>
      <c r="T176" s="115" t="s">
        <v>1150</v>
      </c>
      <c r="U176" s="99"/>
      <c r="V176" s="99"/>
      <c r="W176" s="99"/>
      <c r="X176" s="99"/>
      <c r="Y176" s="99"/>
      <c r="Z176" s="41" t="s">
        <v>1151</v>
      </c>
      <c r="AA176" s="91">
        <f>VLOOKUP(E176,Compte!A$1:K$398,9,FALSE)</f>
        <v>450</v>
      </c>
      <c r="AB176" s="102">
        <f t="shared" si="18"/>
        <v>310</v>
      </c>
      <c r="AC176" s="103">
        <f t="shared" si="19"/>
        <v>140</v>
      </c>
      <c r="AD176" s="118" t="s">
        <v>144</v>
      </c>
      <c r="AE176" s="118" t="s">
        <v>151</v>
      </c>
      <c r="AF176" s="118" t="s">
        <v>117</v>
      </c>
      <c r="AG176" s="152"/>
      <c r="AH176" s="152"/>
      <c r="AI176" s="242" t="s">
        <v>1152</v>
      </c>
      <c r="AJ176" s="103">
        <f t="shared" si="20"/>
        <v>265</v>
      </c>
      <c r="AK176" s="108">
        <v>140</v>
      </c>
      <c r="AL176" s="108">
        <v>125</v>
      </c>
      <c r="AM176" s="108"/>
      <c r="AN176" s="108"/>
      <c r="AO176" s="108"/>
      <c r="AP176" s="108">
        <v>15</v>
      </c>
      <c r="AQ176" s="108">
        <v>30</v>
      </c>
      <c r="AR176" s="109"/>
      <c r="AS176" s="110" t="str">
        <f>VLOOKUP(E176,Compte!A$1:K$398,10,FALSE)</f>
        <v>Cotisation 2024 aviron salle de sport - Durant Sabrina Mercier Gaston + vestiaire personnel Sabrina</v>
      </c>
    </row>
    <row r="177" spans="1:45" ht="14.25" hidden="1" customHeight="1" x14ac:dyDescent="0.3">
      <c r="A177" s="91" t="str">
        <f t="shared" si="17"/>
        <v>d'URSEL Eric</v>
      </c>
      <c r="B177" s="91">
        <f t="shared" si="21"/>
        <v>158</v>
      </c>
      <c r="C177" s="138" t="s">
        <v>1161</v>
      </c>
      <c r="D177" s="91">
        <f>VLOOKUP(C177,Compte!F$1:K$398,6,FALSE)</f>
        <v>102</v>
      </c>
      <c r="E177" s="92">
        <v>102</v>
      </c>
      <c r="F177" s="93">
        <f>VLOOKUP(E177,Compte!A$1:K$398,2,FALSE)</f>
        <v>45341</v>
      </c>
      <c r="G177" s="196">
        <v>2024</v>
      </c>
      <c r="H177" s="139">
        <v>45357</v>
      </c>
      <c r="I177" s="140" t="s">
        <v>1162</v>
      </c>
      <c r="J177" s="138" t="s">
        <v>391</v>
      </c>
      <c r="K177" s="208" t="s">
        <v>121</v>
      </c>
      <c r="L177" s="142">
        <v>23093</v>
      </c>
      <c r="M177" s="98">
        <f t="shared" si="23"/>
        <v>60</v>
      </c>
      <c r="N177" s="141" t="s">
        <v>1163</v>
      </c>
      <c r="O177" s="143">
        <v>5170</v>
      </c>
      <c r="P177" s="141" t="s">
        <v>110</v>
      </c>
      <c r="Q177" s="99" t="s">
        <v>135</v>
      </c>
      <c r="R177" s="144" t="s">
        <v>1164</v>
      </c>
      <c r="S177" s="116" t="s">
        <v>1165</v>
      </c>
      <c r="T177" s="141" t="s">
        <v>1166</v>
      </c>
      <c r="U177" s="146"/>
      <c r="V177" s="146"/>
      <c r="W177" s="146"/>
      <c r="X177" s="146"/>
      <c r="Y177" s="146"/>
      <c r="Z177" s="41" t="s">
        <v>1167</v>
      </c>
      <c r="AA177" s="91">
        <f>VLOOKUP(E177,Compte!A$1:K$398,9,FALSE)</f>
        <v>270</v>
      </c>
      <c r="AB177" s="102">
        <f t="shared" si="18"/>
        <v>205</v>
      </c>
      <c r="AC177" s="103">
        <f t="shared" si="19"/>
        <v>65</v>
      </c>
      <c r="AD177" s="147" t="s">
        <v>160</v>
      </c>
      <c r="AE177" s="147" t="s">
        <v>161</v>
      </c>
      <c r="AF177" s="147" t="s">
        <v>117</v>
      </c>
      <c r="AG177" s="152">
        <v>1</v>
      </c>
      <c r="AH177" s="152" t="s">
        <v>1168</v>
      </c>
      <c r="AI177" s="392" t="s">
        <v>212</v>
      </c>
      <c r="AJ177" s="103">
        <f t="shared" si="20"/>
        <v>195</v>
      </c>
      <c r="AK177" s="150">
        <v>140</v>
      </c>
      <c r="AL177" s="150">
        <v>55</v>
      </c>
      <c r="AM177" s="357"/>
      <c r="AN177" s="150">
        <v>10</v>
      </c>
      <c r="AO177" s="150"/>
      <c r="AP177" s="150"/>
      <c r="AQ177" s="108"/>
      <c r="AR177" s="109"/>
      <c r="AS177" s="110" t="str">
        <f>VLOOKUP(E177,Compte!A$1:K$398,10,FALSE)</f>
        <v>cot fam Eric d'Ursel - Isabelle Latteur Voile + 2 effectifs</v>
      </c>
    </row>
    <row r="178" spans="1:45" ht="14.25" hidden="1" customHeight="1" x14ac:dyDescent="0.3">
      <c r="A178" s="91" t="str">
        <f t="shared" si="17"/>
        <v>DUSSART Lily</v>
      </c>
      <c r="B178" s="91">
        <f t="shared" si="21"/>
        <v>159</v>
      </c>
      <c r="C178" s="138" t="s">
        <v>1153</v>
      </c>
      <c r="D178" s="91">
        <f>VLOOKUP(C178,Compte!F$1:K$398,6,FALSE)</f>
        <v>4034</v>
      </c>
      <c r="E178" s="92">
        <v>4034</v>
      </c>
      <c r="F178" s="93">
        <f>VLOOKUP(E178,Compte!A$1:K$398,2,FALSE)</f>
        <v>45448</v>
      </c>
      <c r="G178" s="183">
        <v>2024</v>
      </c>
      <c r="H178" s="139">
        <v>45467</v>
      </c>
      <c r="I178" s="140" t="s">
        <v>1154</v>
      </c>
      <c r="J178" s="138" t="s">
        <v>1155</v>
      </c>
      <c r="K178" s="141" t="s">
        <v>108</v>
      </c>
      <c r="L178" s="142">
        <v>39290</v>
      </c>
      <c r="M178" s="98">
        <f t="shared" si="23"/>
        <v>16</v>
      </c>
      <c r="N178" s="143" t="s">
        <v>1156</v>
      </c>
      <c r="O178" s="143">
        <v>5100</v>
      </c>
      <c r="P178" s="143" t="s">
        <v>974</v>
      </c>
      <c r="Q178" s="99" t="s">
        <v>135</v>
      </c>
      <c r="R178" s="144" t="s">
        <v>147</v>
      </c>
      <c r="S178" s="121" t="s">
        <v>1157</v>
      </c>
      <c r="T178" s="190" t="s">
        <v>1158</v>
      </c>
      <c r="U178" s="146" t="s">
        <v>1159</v>
      </c>
      <c r="V178" s="146" t="s">
        <v>1160</v>
      </c>
      <c r="W178" s="146" t="s">
        <v>140</v>
      </c>
      <c r="X178" s="146"/>
      <c r="Y178" s="146"/>
      <c r="Z178" s="41" t="str">
        <f>CONCATENATE(I178," ",J178)</f>
        <v>DUSSART Lily</v>
      </c>
      <c r="AA178" s="91">
        <f>VLOOKUP(E178,Compte!A$1:K$398,9,FALSE)</f>
        <v>95</v>
      </c>
      <c r="AB178" s="102">
        <f t="shared" si="18"/>
        <v>95</v>
      </c>
      <c r="AC178" s="103">
        <f t="shared" si="19"/>
        <v>0</v>
      </c>
      <c r="AD178" s="147" t="s">
        <v>115</v>
      </c>
      <c r="AE178" s="147" t="s">
        <v>128</v>
      </c>
      <c r="AF178" s="147" t="s">
        <v>142</v>
      </c>
      <c r="AG178" s="152"/>
      <c r="AH178" s="152"/>
      <c r="AI178" s="523"/>
      <c r="AJ178" s="103">
        <f t="shared" si="20"/>
        <v>95</v>
      </c>
      <c r="AK178" s="150">
        <v>50</v>
      </c>
      <c r="AL178" s="150">
        <v>45</v>
      </c>
      <c r="AM178" s="357"/>
      <c r="AN178" s="150"/>
      <c r="AO178" s="150"/>
      <c r="AP178" s="150"/>
      <c r="AQ178" s="108"/>
      <c r="AR178" s="109"/>
      <c r="AS178" s="110" t="str">
        <f>VLOOKUP(E178,Compte!A$1:K$398,10,FALSE)</f>
        <v>cotisation jeune Dussart Lily Tennis</v>
      </c>
    </row>
    <row r="179" spans="1:45" ht="14.25" hidden="1" customHeight="1" x14ac:dyDescent="0.3">
      <c r="A179" s="91" t="str">
        <f t="shared" si="17"/>
        <v>ELOIR Pascal</v>
      </c>
      <c r="B179" s="91">
        <f t="shared" si="21"/>
        <v>160</v>
      </c>
      <c r="C179" s="92"/>
      <c r="D179" s="91" t="e">
        <f>VLOOKUP(C179,Compte!F$1:K$398,6,FALSE)</f>
        <v>#N/A</v>
      </c>
      <c r="E179" s="92">
        <v>1002</v>
      </c>
      <c r="F179" s="93">
        <f>VLOOKUP(E179,Compte!A$1:K$398,2,FALSE)</f>
        <v>45357</v>
      </c>
      <c r="G179" s="128">
        <v>2024</v>
      </c>
      <c r="H179" s="111">
        <v>45374</v>
      </c>
      <c r="I179" s="112" t="s">
        <v>1169</v>
      </c>
      <c r="J179" s="92" t="s">
        <v>993</v>
      </c>
      <c r="K179" s="113" t="s">
        <v>121</v>
      </c>
      <c r="L179" s="114">
        <v>23161</v>
      </c>
      <c r="M179" s="98">
        <f t="shared" si="23"/>
        <v>60</v>
      </c>
      <c r="N179" s="427" t="s">
        <v>1170</v>
      </c>
      <c r="O179" s="115">
        <v>10000</v>
      </c>
      <c r="P179" s="115" t="s">
        <v>1171</v>
      </c>
      <c r="Q179" s="99" t="s">
        <v>1172</v>
      </c>
      <c r="R179" s="115"/>
      <c r="S179" s="180" t="s">
        <v>1173</v>
      </c>
      <c r="T179" s="466" t="s">
        <v>1174</v>
      </c>
      <c r="U179" s="99"/>
      <c r="V179" s="99"/>
      <c r="W179" s="99"/>
      <c r="X179" s="99"/>
      <c r="Y179" s="99"/>
      <c r="Z179" s="41" t="s">
        <v>1175</v>
      </c>
      <c r="AA179" s="91">
        <f>VLOOKUP(E179,Compte!A$1:K$398,9,FALSE)</f>
        <v>90</v>
      </c>
      <c r="AB179" s="102">
        <f t="shared" si="18"/>
        <v>90</v>
      </c>
      <c r="AC179" s="103">
        <f t="shared" si="19"/>
        <v>0</v>
      </c>
      <c r="AD179" s="118" t="s">
        <v>160</v>
      </c>
      <c r="AE179" s="118" t="s">
        <v>161</v>
      </c>
      <c r="AF179" s="118" t="s">
        <v>211</v>
      </c>
      <c r="AG179" s="119"/>
      <c r="AH179" s="119"/>
      <c r="AI179" s="391" t="s">
        <v>460</v>
      </c>
      <c r="AJ179" s="103">
        <f t="shared" si="20"/>
        <v>90</v>
      </c>
      <c r="AK179" s="108">
        <v>50</v>
      </c>
      <c r="AL179" s="108">
        <v>40</v>
      </c>
      <c r="AM179" s="108"/>
      <c r="AN179" s="108"/>
      <c r="AO179" s="108"/>
      <c r="AP179" s="108"/>
      <c r="AQ179" s="108"/>
      <c r="AR179" s="109"/>
      <c r="AS179" s="110" t="str">
        <f>VLOOKUP(E179,Compte!A$1:K$398,10,FALSE)</f>
        <v>Cotisation YA-VCR Pascal Eloir</v>
      </c>
    </row>
    <row r="180" spans="1:45" ht="14.25" hidden="1" customHeight="1" x14ac:dyDescent="0.3">
      <c r="A180" s="91" t="str">
        <f t="shared" si="17"/>
        <v>EMMERECHTS  Bastien</v>
      </c>
      <c r="B180" s="91">
        <f t="shared" si="21"/>
        <v>161</v>
      </c>
      <c r="C180" s="92" t="s">
        <v>1176</v>
      </c>
      <c r="D180" s="91">
        <f>VLOOKUP(C180,Compte!F$1:K$398,6,FALSE)</f>
        <v>191</v>
      </c>
      <c r="E180" s="92">
        <v>191</v>
      </c>
      <c r="F180" s="93">
        <f>VLOOKUP(E180,Compte!A$1:K$398,2,FALSE)</f>
        <v>45370</v>
      </c>
      <c r="G180" s="94">
        <v>2024</v>
      </c>
      <c r="H180" s="111">
        <v>45381</v>
      </c>
      <c r="I180" s="112" t="s">
        <v>1177</v>
      </c>
      <c r="J180" s="92" t="s">
        <v>1178</v>
      </c>
      <c r="K180" s="113" t="s">
        <v>121</v>
      </c>
      <c r="L180" s="227">
        <v>33786</v>
      </c>
      <c r="M180" s="98">
        <f t="shared" si="23"/>
        <v>31</v>
      </c>
      <c r="N180" s="229" t="s">
        <v>1179</v>
      </c>
      <c r="O180" s="229">
        <v>4219</v>
      </c>
      <c r="P180" s="229" t="s">
        <v>1180</v>
      </c>
      <c r="Q180" s="433"/>
      <c r="R180" s="201" t="s">
        <v>1181</v>
      </c>
      <c r="S180" s="571" t="s">
        <v>1182</v>
      </c>
      <c r="T180" s="243" t="s">
        <v>1183</v>
      </c>
      <c r="U180" s="99"/>
      <c r="V180" s="99"/>
      <c r="W180" s="99"/>
      <c r="X180" s="99"/>
      <c r="Y180" s="99"/>
      <c r="Z180" s="41" t="s">
        <v>1184</v>
      </c>
      <c r="AA180" s="91">
        <f>VLOOKUP(E180,Compte!A$1:K$398,9,FALSE)</f>
        <v>175</v>
      </c>
      <c r="AB180" s="102">
        <f t="shared" si="18"/>
        <v>175</v>
      </c>
      <c r="AC180" s="103">
        <f t="shared" si="19"/>
        <v>0</v>
      </c>
      <c r="AD180" s="118" t="s">
        <v>115</v>
      </c>
      <c r="AE180" s="118" t="s">
        <v>116</v>
      </c>
      <c r="AF180" s="118" t="s">
        <v>188</v>
      </c>
      <c r="AG180" s="119"/>
      <c r="AH180" s="119"/>
      <c r="AI180" s="106"/>
      <c r="AJ180" s="103">
        <f t="shared" si="20"/>
        <v>175</v>
      </c>
      <c r="AK180" s="108">
        <v>110</v>
      </c>
      <c r="AL180" s="108">
        <v>65</v>
      </c>
      <c r="AM180" s="108"/>
      <c r="AN180" s="92"/>
      <c r="AO180" s="92"/>
      <c r="AP180" s="92"/>
      <c r="AQ180" s="92"/>
      <c r="AR180" s="124"/>
      <c r="AS180" s="110" t="str">
        <f>VLOOKUP(E180,Compte!A$1:K$398,10,FALSE)</f>
        <v>Cotisation ete tennis 2024 Bastien Emmerechts</v>
      </c>
    </row>
    <row r="181" spans="1:45" ht="14.25" hidden="1" customHeight="1" x14ac:dyDescent="0.3">
      <c r="A181" s="91" t="str">
        <f t="shared" si="17"/>
        <v>ETIENNE Maxime</v>
      </c>
      <c r="B181" s="91">
        <f t="shared" si="21"/>
        <v>162</v>
      </c>
      <c r="C181" s="161" t="s">
        <v>1185</v>
      </c>
      <c r="D181" s="91">
        <f>VLOOKUP(C181,Compte!F$1:K$398,6,FALSE)</f>
        <v>206</v>
      </c>
      <c r="E181" s="92">
        <v>206</v>
      </c>
      <c r="F181" s="93">
        <f>VLOOKUP(E181,Compte!A$1:K$398,2,FALSE)</f>
        <v>45376</v>
      </c>
      <c r="G181" s="94">
        <v>2024</v>
      </c>
      <c r="H181" s="162">
        <v>45385</v>
      </c>
      <c r="I181" s="163" t="s">
        <v>1186</v>
      </c>
      <c r="J181" s="164" t="s">
        <v>438</v>
      </c>
      <c r="K181" s="210" t="s">
        <v>121</v>
      </c>
      <c r="L181" s="166">
        <v>39254</v>
      </c>
      <c r="M181" s="98">
        <f t="shared" si="23"/>
        <v>16</v>
      </c>
      <c r="N181" s="165" t="s">
        <v>1187</v>
      </c>
      <c r="O181" s="146">
        <v>5170</v>
      </c>
      <c r="P181" s="165" t="s">
        <v>1188</v>
      </c>
      <c r="Q181" s="263"/>
      <c r="R181" s="167"/>
      <c r="S181" s="144">
        <v>32491590723</v>
      </c>
      <c r="T181" s="165" t="s">
        <v>1189</v>
      </c>
      <c r="U181" s="146" t="s">
        <v>1190</v>
      </c>
      <c r="V181" s="146" t="s">
        <v>1191</v>
      </c>
      <c r="W181" s="146" t="s">
        <v>140</v>
      </c>
      <c r="X181" s="146"/>
      <c r="Y181" s="146"/>
      <c r="Z181" s="41" t="s">
        <v>1192</v>
      </c>
      <c r="AA181" s="91">
        <f>VLOOKUP(E181,Compte!A$1:K$398,9,FALSE)</f>
        <v>55</v>
      </c>
      <c r="AB181" s="102">
        <f t="shared" si="18"/>
        <v>55</v>
      </c>
      <c r="AC181" s="103">
        <f t="shared" si="19"/>
        <v>0</v>
      </c>
      <c r="AD181" s="168" t="s">
        <v>115</v>
      </c>
      <c r="AE181" s="168" t="s">
        <v>128</v>
      </c>
      <c r="AF181" s="168" t="s">
        <v>129</v>
      </c>
      <c r="AG181" s="153"/>
      <c r="AH181" s="153"/>
      <c r="AI181" s="149"/>
      <c r="AJ181" s="103">
        <f t="shared" si="20"/>
        <v>55</v>
      </c>
      <c r="AK181" s="169">
        <v>55</v>
      </c>
      <c r="AL181" s="169"/>
      <c r="AM181" s="169"/>
      <c r="AN181" s="161"/>
      <c r="AO181" s="161"/>
      <c r="AP181" s="161"/>
      <c r="AQ181" s="92"/>
      <c r="AR181" s="124"/>
      <c r="AS181" s="110" t="str">
        <f>VLOOKUP(E181,Compte!A$1:K$398,10,FALSE)</f>
        <v>Etienne Maxime - cotisation tennis 2024</v>
      </c>
    </row>
    <row r="182" spans="1:45" ht="14.25" hidden="1" customHeight="1" x14ac:dyDescent="0.3">
      <c r="A182" s="91" t="str">
        <f t="shared" si="17"/>
        <v>EVRARD Chantal</v>
      </c>
      <c r="B182" s="91">
        <f t="shared" si="21"/>
        <v>163</v>
      </c>
      <c r="C182" s="161" t="s">
        <v>1193</v>
      </c>
      <c r="D182" s="91">
        <f>VLOOKUP(C182,Compte!F$1:K$398,6,FALSE)</f>
        <v>197</v>
      </c>
      <c r="E182" s="92">
        <v>197</v>
      </c>
      <c r="F182" s="93">
        <f>VLOOKUP(E182,Compte!A$1:K$398,2,FALSE)</f>
        <v>45373</v>
      </c>
      <c r="G182" s="94">
        <v>2024</v>
      </c>
      <c r="H182" s="162">
        <v>45381</v>
      </c>
      <c r="I182" s="163" t="s">
        <v>1194</v>
      </c>
      <c r="J182" s="164" t="s">
        <v>414</v>
      </c>
      <c r="K182" s="210" t="s">
        <v>108</v>
      </c>
      <c r="L182" s="166">
        <v>21585</v>
      </c>
      <c r="M182" s="98">
        <f t="shared" si="23"/>
        <v>64</v>
      </c>
      <c r="N182" s="165" t="s">
        <v>1195</v>
      </c>
      <c r="O182" s="146">
        <v>5170</v>
      </c>
      <c r="P182" s="165" t="s">
        <v>1196</v>
      </c>
      <c r="Q182" s="436"/>
      <c r="R182" s="167" t="s">
        <v>1197</v>
      </c>
      <c r="S182" s="144" t="s">
        <v>147</v>
      </c>
      <c r="T182" s="165" t="s">
        <v>1198</v>
      </c>
      <c r="U182" s="146"/>
      <c r="V182" s="146"/>
      <c r="W182" s="146"/>
      <c r="X182" s="146"/>
      <c r="Y182" s="146"/>
      <c r="Z182" s="41" t="s">
        <v>1199</v>
      </c>
      <c r="AA182" s="91">
        <f>VLOOKUP(E182,Compte!A$1:K$398,9,FALSE)</f>
        <v>175</v>
      </c>
      <c r="AB182" s="102">
        <f t="shared" si="18"/>
        <v>175</v>
      </c>
      <c r="AC182" s="103">
        <f t="shared" si="19"/>
        <v>0</v>
      </c>
      <c r="AD182" s="168" t="s">
        <v>115</v>
      </c>
      <c r="AE182" s="168" t="s">
        <v>116</v>
      </c>
      <c r="AF182" s="168" t="s">
        <v>188</v>
      </c>
      <c r="AG182" s="153"/>
      <c r="AH182" s="153"/>
      <c r="AI182" s="149"/>
      <c r="AJ182" s="103">
        <f t="shared" si="20"/>
        <v>175</v>
      </c>
      <c r="AK182" s="169">
        <v>110</v>
      </c>
      <c r="AL182" s="169">
        <v>65</v>
      </c>
      <c r="AM182" s="169"/>
      <c r="AN182" s="161"/>
      <c r="AO182" s="161"/>
      <c r="AP182" s="161"/>
      <c r="AQ182" s="92"/>
      <c r="AR182" s="124"/>
      <c r="AS182" s="110" t="str">
        <f>VLOOKUP(E182,Compte!A$1:K$398,10,FALSE)</f>
        <v>Cotisation et tennis 2024.</v>
      </c>
    </row>
    <row r="183" spans="1:45" ht="14.25" customHeight="1" x14ac:dyDescent="0.3">
      <c r="A183" s="91" t="str">
        <f t="shared" si="17"/>
        <v>EYCKERMANS Martin</v>
      </c>
      <c r="B183" s="91">
        <f t="shared" si="21"/>
        <v>164</v>
      </c>
      <c r="C183" s="154" t="s">
        <v>1200</v>
      </c>
      <c r="D183" s="91">
        <f>VLOOKUP(C183,Compte!F$1:K$398,6,FALSE)</f>
        <v>90</v>
      </c>
      <c r="E183" s="92">
        <v>90</v>
      </c>
      <c r="F183" s="93">
        <f>VLOOKUP(E183,Compte!A$1:K$398,2,FALSE)</f>
        <v>45330</v>
      </c>
      <c r="G183" s="94">
        <v>2024</v>
      </c>
      <c r="H183" s="111">
        <v>45340</v>
      </c>
      <c r="I183" s="112" t="s">
        <v>1201</v>
      </c>
      <c r="J183" s="92" t="s">
        <v>1202</v>
      </c>
      <c r="K183" s="113" t="s">
        <v>121</v>
      </c>
      <c r="L183" s="114">
        <v>33917</v>
      </c>
      <c r="M183" s="98">
        <f t="shared" si="23"/>
        <v>31</v>
      </c>
      <c r="N183" s="125" t="s">
        <v>1203</v>
      </c>
      <c r="O183" s="115">
        <v>5001</v>
      </c>
      <c r="P183" s="115" t="s">
        <v>599</v>
      </c>
      <c r="Q183" s="115" t="s">
        <v>135</v>
      </c>
      <c r="R183" s="116" t="s">
        <v>147</v>
      </c>
      <c r="S183" s="116" t="s">
        <v>1204</v>
      </c>
      <c r="T183" s="456" t="s">
        <v>1205</v>
      </c>
      <c r="U183" s="99"/>
      <c r="V183" s="99"/>
      <c r="W183" s="99"/>
      <c r="X183" s="99"/>
      <c r="Y183" s="99"/>
      <c r="Z183" s="41" t="s">
        <v>1206</v>
      </c>
      <c r="AA183" s="91">
        <f>VLOOKUP(E183,Compte!A$1:K$398,9,FALSE)</f>
        <v>375</v>
      </c>
      <c r="AB183" s="102">
        <f t="shared" si="18"/>
        <v>265</v>
      </c>
      <c r="AC183" s="103">
        <f t="shared" si="19"/>
        <v>110</v>
      </c>
      <c r="AD183" s="118" t="s">
        <v>144</v>
      </c>
      <c r="AE183" s="118" t="s">
        <v>151</v>
      </c>
      <c r="AF183" s="118" t="s">
        <v>117</v>
      </c>
      <c r="AG183" s="119"/>
      <c r="AH183" s="119"/>
      <c r="AI183" s="520" t="s">
        <v>1207</v>
      </c>
      <c r="AJ183" s="103">
        <f t="shared" si="20"/>
        <v>265</v>
      </c>
      <c r="AK183" s="108">
        <v>140</v>
      </c>
      <c r="AL183" s="108">
        <v>125</v>
      </c>
      <c r="AM183" s="108"/>
      <c r="AN183" s="108"/>
      <c r="AO183" s="108"/>
      <c r="AP183" s="108"/>
      <c r="AQ183" s="108"/>
      <c r="AR183" s="109"/>
      <c r="AS183" s="110" t="str">
        <f>VLOOKUP(E183,Compte!A$1:K$398,10,FALSE)</f>
        <v>Cotisation Aviron 2024 - Martin Eyckermans et Helene Lefevre - 1er et 2nd membre de famille</v>
      </c>
    </row>
    <row r="184" spans="1:45" ht="14.25" customHeight="1" x14ac:dyDescent="0.3">
      <c r="A184" s="91" t="str">
        <f t="shared" si="17"/>
        <v>FALMAGNE Baptiste</v>
      </c>
      <c r="B184" s="91">
        <f t="shared" si="21"/>
        <v>165</v>
      </c>
      <c r="C184" s="92" t="s">
        <v>1208</v>
      </c>
      <c r="D184" s="91">
        <f>VLOOKUP(C184,Compte!F$1:K$398,6,FALSE)</f>
        <v>1012</v>
      </c>
      <c r="E184" s="92" t="s">
        <v>144</v>
      </c>
      <c r="F184" s="93">
        <f>VLOOKUP(E184,Compte!A$1:K$398,2,FALSE)</f>
        <v>0</v>
      </c>
      <c r="G184" s="94">
        <v>2024</v>
      </c>
      <c r="H184" s="111">
        <v>45374</v>
      </c>
      <c r="I184" s="112" t="s">
        <v>1209</v>
      </c>
      <c r="J184" s="92" t="s">
        <v>1210</v>
      </c>
      <c r="K184" s="113" t="s">
        <v>121</v>
      </c>
      <c r="L184" s="114">
        <v>36960</v>
      </c>
      <c r="M184" s="98">
        <f t="shared" si="23"/>
        <v>22</v>
      </c>
      <c r="N184" s="131" t="s">
        <v>1211</v>
      </c>
      <c r="O184" s="115">
        <v>5000</v>
      </c>
      <c r="P184" s="113" t="s">
        <v>186</v>
      </c>
      <c r="Q184" s="99" t="s">
        <v>135</v>
      </c>
      <c r="R184" s="116" t="s">
        <v>1212</v>
      </c>
      <c r="S184" s="116" t="s">
        <v>1213</v>
      </c>
      <c r="T184" s="129" t="s">
        <v>1214</v>
      </c>
      <c r="U184" s="99"/>
      <c r="V184" s="99"/>
      <c r="W184" s="99"/>
      <c r="X184" s="99"/>
      <c r="Y184" s="99"/>
      <c r="Z184" s="41" t="s">
        <v>1215</v>
      </c>
      <c r="AA184" s="91">
        <f>VLOOKUP(E184,Compte!A$1:K$398,9,FALSE)</f>
        <v>0</v>
      </c>
      <c r="AB184" s="102">
        <f t="shared" si="18"/>
        <v>95</v>
      </c>
      <c r="AC184" s="103">
        <f t="shared" si="19"/>
        <v>-95</v>
      </c>
      <c r="AD184" s="118" t="s">
        <v>144</v>
      </c>
      <c r="AE184" s="118" t="s">
        <v>450</v>
      </c>
      <c r="AF184" s="118" t="s">
        <v>117</v>
      </c>
      <c r="AG184" s="152"/>
      <c r="AH184" s="152"/>
      <c r="AI184" s="521" t="s">
        <v>1216</v>
      </c>
      <c r="AJ184" s="103">
        <f t="shared" si="20"/>
        <v>95</v>
      </c>
      <c r="AK184" s="108"/>
      <c r="AL184" s="108">
        <v>95</v>
      </c>
      <c r="AM184" s="108"/>
      <c r="AN184" s="108"/>
      <c r="AO184" s="108"/>
      <c r="AP184" s="108"/>
      <c r="AQ184" s="108"/>
      <c r="AR184" s="109"/>
      <c r="AS184" s="110" t="str">
        <f>VLOOKUP(E184,Compte!A$1:K$398,10,FALSE)</f>
        <v>---</v>
      </c>
    </row>
    <row r="185" spans="1:45" ht="14.25" hidden="1" customHeight="1" x14ac:dyDescent="0.3">
      <c r="A185" s="91" t="str">
        <f t="shared" si="17"/>
        <v>FARCOT Camille-Maxime</v>
      </c>
      <c r="B185" s="91">
        <f t="shared" si="21"/>
        <v>166</v>
      </c>
      <c r="C185" s="92" t="s">
        <v>948</v>
      </c>
      <c r="D185" s="91">
        <f>VLOOKUP(C185,Compte!F$1:K$398,6,FALSE)</f>
        <v>117</v>
      </c>
      <c r="E185" s="92" t="s">
        <v>144</v>
      </c>
      <c r="F185" s="93">
        <f>VLOOKUP(E185,Compte!A$1:K$398,2,FALSE)</f>
        <v>0</v>
      </c>
      <c r="G185" s="94">
        <v>2024</v>
      </c>
      <c r="H185" s="111">
        <v>45357</v>
      </c>
      <c r="I185" s="84" t="s">
        <v>1217</v>
      </c>
      <c r="J185" s="41" t="s">
        <v>1223</v>
      </c>
      <c r="K185" s="96" t="s">
        <v>108</v>
      </c>
      <c r="L185" s="97">
        <v>41093</v>
      </c>
      <c r="M185" s="98">
        <f t="shared" si="23"/>
        <v>11</v>
      </c>
      <c r="N185" s="99" t="s">
        <v>1218</v>
      </c>
      <c r="O185" s="99">
        <v>5100</v>
      </c>
      <c r="P185" s="99" t="s">
        <v>123</v>
      </c>
      <c r="Q185" s="238"/>
      <c r="R185" s="100" t="s">
        <v>147</v>
      </c>
      <c r="S185" s="100" t="s">
        <v>147</v>
      </c>
      <c r="T185" s="460" t="s">
        <v>953</v>
      </c>
      <c r="U185" s="99"/>
      <c r="V185" s="99"/>
      <c r="W185" s="99"/>
      <c r="X185" s="99"/>
      <c r="Y185" s="99"/>
      <c r="Z185" s="41" t="s">
        <v>954</v>
      </c>
      <c r="AA185" s="91">
        <f>VLOOKUP(E185,Compte!A$1:K$398,9,FALSE)</f>
        <v>0</v>
      </c>
      <c r="AB185" s="102">
        <f t="shared" si="18"/>
        <v>0</v>
      </c>
      <c r="AC185" s="103">
        <f t="shared" si="19"/>
        <v>0</v>
      </c>
      <c r="AD185" s="104" t="s">
        <v>115</v>
      </c>
      <c r="AE185" s="104" t="s">
        <v>128</v>
      </c>
      <c r="AF185" s="104" t="s">
        <v>117</v>
      </c>
      <c r="AG185" s="105"/>
      <c r="AH185" s="105"/>
      <c r="AI185" s="106"/>
      <c r="AJ185" s="103">
        <f t="shared" si="20"/>
        <v>0</v>
      </c>
      <c r="AK185" s="107"/>
      <c r="AL185" s="107">
        <v>0</v>
      </c>
      <c r="AM185" s="356"/>
      <c r="AN185" s="107"/>
      <c r="AO185" s="107"/>
      <c r="AP185" s="107"/>
      <c r="AQ185" s="108"/>
      <c r="AR185" s="109"/>
      <c r="AS185" s="110" t="str">
        <f>VLOOKUP(E185,Compte!A$1:K$398,10,FALSE)</f>
        <v>---</v>
      </c>
    </row>
    <row r="186" spans="1:45" ht="14.25" hidden="1" customHeight="1" x14ac:dyDescent="0.3">
      <c r="A186" s="91" t="str">
        <f t="shared" si="17"/>
        <v>FARCOT Juliette</v>
      </c>
      <c r="B186" s="91">
        <f t="shared" si="21"/>
        <v>167</v>
      </c>
      <c r="C186" s="92" t="s">
        <v>948</v>
      </c>
      <c r="D186" s="91">
        <f>VLOOKUP(C186,Compte!F$1:K$398,6,FALSE)</f>
        <v>117</v>
      </c>
      <c r="E186" s="92" t="s">
        <v>144</v>
      </c>
      <c r="F186" s="93">
        <f>VLOOKUP(E186,Compte!A$1:K$398,2,FALSE)</f>
        <v>0</v>
      </c>
      <c r="G186" s="94">
        <v>2024</v>
      </c>
      <c r="H186" s="111">
        <v>45357</v>
      </c>
      <c r="I186" s="112" t="s">
        <v>1217</v>
      </c>
      <c r="J186" s="92" t="s">
        <v>221</v>
      </c>
      <c r="K186" s="113" t="s">
        <v>108</v>
      </c>
      <c r="L186" s="114">
        <v>39227</v>
      </c>
      <c r="M186" s="98">
        <f t="shared" si="23"/>
        <v>16</v>
      </c>
      <c r="N186" s="115" t="s">
        <v>1218</v>
      </c>
      <c r="O186" s="115">
        <v>5100</v>
      </c>
      <c r="P186" s="115" t="s">
        <v>123</v>
      </c>
      <c r="Q186" s="433"/>
      <c r="R186" s="116" t="s">
        <v>951</v>
      </c>
      <c r="S186" s="116" t="s">
        <v>1219</v>
      </c>
      <c r="T186" s="466" t="s">
        <v>953</v>
      </c>
      <c r="U186" s="99"/>
      <c r="V186" s="99"/>
      <c r="W186" s="99"/>
      <c r="X186" s="99"/>
      <c r="Y186" s="99"/>
      <c r="Z186" s="41" t="s">
        <v>954</v>
      </c>
      <c r="AA186" s="91">
        <f>VLOOKUP(E186,Compte!A$1:K$398,9,FALSE)</f>
        <v>0</v>
      </c>
      <c r="AB186" s="102">
        <f t="shared" si="18"/>
        <v>50</v>
      </c>
      <c r="AC186" s="103">
        <f t="shared" si="19"/>
        <v>-50</v>
      </c>
      <c r="AD186" s="118" t="s">
        <v>115</v>
      </c>
      <c r="AE186" s="118" t="s">
        <v>128</v>
      </c>
      <c r="AF186" s="118" t="s">
        <v>117</v>
      </c>
      <c r="AG186" s="119"/>
      <c r="AH186" s="119"/>
      <c r="AI186" s="130"/>
      <c r="AJ186" s="103">
        <f t="shared" si="20"/>
        <v>50</v>
      </c>
      <c r="AK186" s="108"/>
      <c r="AL186" s="108">
        <v>50</v>
      </c>
      <c r="AM186" s="108"/>
      <c r="AN186" s="92"/>
      <c r="AO186" s="108"/>
      <c r="AP186" s="108"/>
      <c r="AQ186" s="108"/>
      <c r="AR186" s="109"/>
      <c r="AS186" s="110" t="str">
        <f>VLOOKUP(E186,Compte!A$1:K$398,10,FALSE)</f>
        <v>---</v>
      </c>
    </row>
    <row r="187" spans="1:45" ht="14.25" hidden="1" customHeight="1" x14ac:dyDescent="0.3">
      <c r="A187" s="91" t="str">
        <f t="shared" si="17"/>
        <v>FARCOT Pierre-Vincent</v>
      </c>
      <c r="B187" s="91">
        <f t="shared" si="21"/>
        <v>168</v>
      </c>
      <c r="C187" s="138" t="s">
        <v>948</v>
      </c>
      <c r="D187" s="91">
        <f>VLOOKUP(C187,Compte!F$1:K$398,6,FALSE)</f>
        <v>117</v>
      </c>
      <c r="E187" s="92" t="s">
        <v>144</v>
      </c>
      <c r="F187" s="93">
        <f>VLOOKUP(E187,Compte!A$1:K$398,2,FALSE)</f>
        <v>0</v>
      </c>
      <c r="G187" s="94">
        <v>2024</v>
      </c>
      <c r="H187" s="139">
        <v>45357</v>
      </c>
      <c r="I187" s="140" t="s">
        <v>1217</v>
      </c>
      <c r="J187" s="138" t="s">
        <v>1220</v>
      </c>
      <c r="K187" s="141" t="s">
        <v>121</v>
      </c>
      <c r="L187" s="415"/>
      <c r="M187" s="98">
        <f t="shared" si="23"/>
        <v>123</v>
      </c>
      <c r="N187" s="143" t="s">
        <v>1218</v>
      </c>
      <c r="O187" s="143">
        <v>5100</v>
      </c>
      <c r="P187" s="143" t="s">
        <v>123</v>
      </c>
      <c r="Q187" s="433"/>
      <c r="R187" s="144" t="s">
        <v>951</v>
      </c>
      <c r="S187" s="144" t="s">
        <v>1219</v>
      </c>
      <c r="T187" s="492" t="s">
        <v>953</v>
      </c>
      <c r="U187" s="146"/>
      <c r="V187" s="146"/>
      <c r="W187" s="146"/>
      <c r="X187" s="146"/>
      <c r="Y187" s="146"/>
      <c r="Z187" s="41" t="s">
        <v>954</v>
      </c>
      <c r="AA187" s="91">
        <f>VLOOKUP(E187,Compte!A$1:K$398,9,FALSE)</f>
        <v>0</v>
      </c>
      <c r="AB187" s="102">
        <f t="shared" si="18"/>
        <v>65</v>
      </c>
      <c r="AC187" s="103">
        <f t="shared" si="19"/>
        <v>-65</v>
      </c>
      <c r="AD187" s="147" t="s">
        <v>115</v>
      </c>
      <c r="AE187" s="147" t="s">
        <v>116</v>
      </c>
      <c r="AF187" s="147" t="s">
        <v>117</v>
      </c>
      <c r="AG187" s="152"/>
      <c r="AH187" s="152"/>
      <c r="AI187" s="149"/>
      <c r="AJ187" s="103">
        <f t="shared" si="20"/>
        <v>65</v>
      </c>
      <c r="AK187" s="150"/>
      <c r="AL187" s="150">
        <v>65</v>
      </c>
      <c r="AM187" s="357"/>
      <c r="AN187" s="138"/>
      <c r="AO187" s="150"/>
      <c r="AP187" s="150"/>
      <c r="AQ187" s="108"/>
      <c r="AR187" s="109"/>
      <c r="AS187" s="110"/>
    </row>
    <row r="188" spans="1:45" ht="14.25" hidden="1" customHeight="1" x14ac:dyDescent="0.3">
      <c r="A188" s="91" t="str">
        <f t="shared" si="17"/>
        <v>FARCOT Valentine</v>
      </c>
      <c r="B188" s="91">
        <f t="shared" si="21"/>
        <v>169</v>
      </c>
      <c r="C188" s="92" t="s">
        <v>948</v>
      </c>
      <c r="D188" s="91">
        <f>VLOOKUP(C188,Compte!F$1:K$398,6,FALSE)</f>
        <v>117</v>
      </c>
      <c r="E188" s="92" t="s">
        <v>144</v>
      </c>
      <c r="F188" s="93">
        <f>VLOOKUP(E188,Compte!A$1:K$398,2,FALSE)</f>
        <v>0</v>
      </c>
      <c r="G188" s="94">
        <v>2024</v>
      </c>
      <c r="H188" s="111">
        <v>45357</v>
      </c>
      <c r="I188" s="112" t="s">
        <v>1217</v>
      </c>
      <c r="J188" s="92" t="s">
        <v>1221</v>
      </c>
      <c r="K188" s="113" t="s">
        <v>108</v>
      </c>
      <c r="L188" s="114">
        <v>39881</v>
      </c>
      <c r="M188" s="98">
        <f t="shared" si="23"/>
        <v>14</v>
      </c>
      <c r="N188" s="115" t="s">
        <v>1218</v>
      </c>
      <c r="O188" s="115">
        <v>5100</v>
      </c>
      <c r="P188" s="115" t="s">
        <v>123</v>
      </c>
      <c r="Q188" s="433"/>
      <c r="R188" s="116" t="s">
        <v>951</v>
      </c>
      <c r="S188" s="116" t="s">
        <v>1222</v>
      </c>
      <c r="T188" s="456" t="s">
        <v>953</v>
      </c>
      <c r="U188" s="99"/>
      <c r="V188" s="99"/>
      <c r="W188" s="99"/>
      <c r="X188" s="99"/>
      <c r="Y188" s="99"/>
      <c r="Z188" s="41" t="s">
        <v>954</v>
      </c>
      <c r="AA188" s="91">
        <f>VLOOKUP(E188,Compte!A$1:K$398,9,FALSE)</f>
        <v>0</v>
      </c>
      <c r="AB188" s="102">
        <f t="shared" si="18"/>
        <v>50</v>
      </c>
      <c r="AC188" s="103">
        <f t="shared" si="19"/>
        <v>-50</v>
      </c>
      <c r="AD188" s="118" t="s">
        <v>115</v>
      </c>
      <c r="AE188" s="118" t="s">
        <v>128</v>
      </c>
      <c r="AF188" s="118" t="s">
        <v>117</v>
      </c>
      <c r="AG188" s="119"/>
      <c r="AH188" s="119"/>
      <c r="AI188" s="106"/>
      <c r="AJ188" s="103">
        <f t="shared" si="20"/>
        <v>50</v>
      </c>
      <c r="AK188" s="108"/>
      <c r="AL188" s="108">
        <v>50</v>
      </c>
      <c r="AM188" s="108"/>
      <c r="AN188" s="108"/>
      <c r="AO188" s="108"/>
      <c r="AP188" s="108"/>
      <c r="AQ188" s="108"/>
      <c r="AR188" s="109"/>
      <c r="AS188" s="110" t="str">
        <f>VLOOKUP(E188,Compte!A$1:K$398,10,FALSE)</f>
        <v>---</v>
      </c>
    </row>
    <row r="189" spans="1:45" ht="14.25" hidden="1" customHeight="1" x14ac:dyDescent="0.3">
      <c r="A189" s="91" t="str">
        <f t="shared" si="17"/>
        <v>FIVET Alain</v>
      </c>
      <c r="B189" s="91">
        <f t="shared" si="21"/>
        <v>170</v>
      </c>
      <c r="C189" s="92" t="s">
        <v>1224</v>
      </c>
      <c r="D189" s="91">
        <f>VLOOKUP(C189,Compte!F$1:K$398,6,FALSE)</f>
        <v>138</v>
      </c>
      <c r="E189" s="92">
        <v>138</v>
      </c>
      <c r="F189" s="93">
        <f>VLOOKUP(E189,Compte!A$1:K$398,2,FALSE)</f>
        <v>45350</v>
      </c>
      <c r="G189" s="94">
        <v>2024</v>
      </c>
      <c r="H189" s="111">
        <v>45374</v>
      </c>
      <c r="I189" s="112" t="s">
        <v>1225</v>
      </c>
      <c r="J189" s="92" t="s">
        <v>1226</v>
      </c>
      <c r="K189" s="134" t="s">
        <v>121</v>
      </c>
      <c r="L189" s="120">
        <v>19418</v>
      </c>
      <c r="M189" s="98">
        <f t="shared" si="23"/>
        <v>70</v>
      </c>
      <c r="N189" s="113" t="s">
        <v>1227</v>
      </c>
      <c r="O189" s="115">
        <v>5100</v>
      </c>
      <c r="P189" s="113" t="s">
        <v>123</v>
      </c>
      <c r="Q189" s="436"/>
      <c r="R189" s="116" t="s">
        <v>1228</v>
      </c>
      <c r="S189" s="116" t="s">
        <v>1229</v>
      </c>
      <c r="T189" s="113" t="s">
        <v>1230</v>
      </c>
      <c r="U189" s="99"/>
      <c r="V189" s="99"/>
      <c r="W189" s="99"/>
      <c r="X189" s="99"/>
      <c r="Y189" s="99"/>
      <c r="Z189" s="41" t="s">
        <v>1231</v>
      </c>
      <c r="AA189" s="91">
        <f>VLOOKUP(E189,Compte!A$1:K$398,9,FALSE)</f>
        <v>215</v>
      </c>
      <c r="AB189" s="102">
        <f t="shared" si="18"/>
        <v>215</v>
      </c>
      <c r="AC189" s="103">
        <f t="shared" si="19"/>
        <v>0</v>
      </c>
      <c r="AD189" s="118" t="s">
        <v>115</v>
      </c>
      <c r="AE189" s="118" t="s">
        <v>116</v>
      </c>
      <c r="AF189" s="118" t="s">
        <v>188</v>
      </c>
      <c r="AG189" s="119"/>
      <c r="AH189" s="119"/>
      <c r="AI189" s="106"/>
      <c r="AJ189" s="103">
        <f t="shared" si="20"/>
        <v>175</v>
      </c>
      <c r="AK189" s="108">
        <v>110</v>
      </c>
      <c r="AL189" s="108">
        <v>65</v>
      </c>
      <c r="AM189" s="108"/>
      <c r="AN189" s="92"/>
      <c r="AO189" s="92"/>
      <c r="AP189" s="92"/>
      <c r="AQ189" s="92">
        <v>30</v>
      </c>
      <c r="AR189" s="124">
        <v>10</v>
      </c>
      <c r="AS189" s="110" t="str">
        <f>VLOOKUP(E189,Compte!A$1:K$398,10,FALSE)</f>
        <v>cotisation tennis, membre effectif et salle</v>
      </c>
    </row>
    <row r="190" spans="1:45" ht="14.25" hidden="1" customHeight="1" x14ac:dyDescent="0.3">
      <c r="A190" s="91" t="str">
        <f t="shared" si="17"/>
        <v>FLAHAUX Florent</v>
      </c>
      <c r="B190" s="91">
        <f t="shared" si="21"/>
        <v>171</v>
      </c>
      <c r="C190" s="398"/>
      <c r="D190" s="91" t="e">
        <f>VLOOKUP(C190,Compte!F$1:K$398,6,FALSE)</f>
        <v>#N/A</v>
      </c>
      <c r="E190" s="92">
        <v>261</v>
      </c>
      <c r="F190" s="93">
        <f>VLOOKUP(E190,Compte!A$1:K$398,2,FALSE)</f>
        <v>45390</v>
      </c>
      <c r="G190" s="128">
        <v>2024</v>
      </c>
      <c r="H190" s="111">
        <v>45399</v>
      </c>
      <c r="I190" s="112" t="s">
        <v>1232</v>
      </c>
      <c r="J190" s="212" t="s">
        <v>1233</v>
      </c>
      <c r="K190" s="113" t="s">
        <v>121</v>
      </c>
      <c r="L190" s="213">
        <v>34653</v>
      </c>
      <c r="M190" s="98">
        <f t="shared" si="23"/>
        <v>29</v>
      </c>
      <c r="N190" s="219" t="s">
        <v>1234</v>
      </c>
      <c r="O190" s="220">
        <v>5300</v>
      </c>
      <c r="P190" s="158" t="s">
        <v>1235</v>
      </c>
      <c r="Q190" s="99" t="s">
        <v>135</v>
      </c>
      <c r="R190" s="116" t="s">
        <v>147</v>
      </c>
      <c r="S190" s="225" t="s">
        <v>1236</v>
      </c>
      <c r="T190" s="590" t="s">
        <v>1237</v>
      </c>
      <c r="U190" s="99"/>
      <c r="V190" s="99"/>
      <c r="W190" s="99"/>
      <c r="X190" s="99"/>
      <c r="Y190" s="99"/>
      <c r="Z190" s="41" t="s">
        <v>1238</v>
      </c>
      <c r="AA190" s="91">
        <f>VLOOKUP(E190,Compte!A$1:K$398,9,FALSE)</f>
        <v>90</v>
      </c>
      <c r="AB190" s="123">
        <f t="shared" si="18"/>
        <v>90</v>
      </c>
      <c r="AC190" s="91">
        <f t="shared" si="19"/>
        <v>0</v>
      </c>
      <c r="AD190" s="118" t="s">
        <v>160</v>
      </c>
      <c r="AE190" s="118" t="s">
        <v>161</v>
      </c>
      <c r="AF190" s="118" t="s">
        <v>211</v>
      </c>
      <c r="AG190" s="119"/>
      <c r="AH190" s="119"/>
      <c r="AI190" s="515" t="s">
        <v>220</v>
      </c>
      <c r="AJ190" s="103">
        <f t="shared" si="20"/>
        <v>90</v>
      </c>
      <c r="AK190" s="92">
        <v>50</v>
      </c>
      <c r="AL190" s="92">
        <v>40</v>
      </c>
      <c r="AM190" s="92"/>
      <c r="AN190" s="92"/>
      <c r="AO190" s="92"/>
      <c r="AP190" s="92"/>
      <c r="AQ190" s="92"/>
      <c r="AR190" s="124"/>
      <c r="AS190" s="110" t="str">
        <f>VLOOKUP(E190,Compte!A$1:K$398,10,FALSE)</f>
        <v>Cotisation YA-VCR Florent Flahaux</v>
      </c>
    </row>
    <row r="191" spans="1:45" ht="14.25" hidden="1" customHeight="1" x14ac:dyDescent="0.3">
      <c r="A191" s="91" t="str">
        <f t="shared" si="17"/>
        <v>FOCROULLE Céline</v>
      </c>
      <c r="B191" s="91">
        <f t="shared" si="21"/>
        <v>172</v>
      </c>
      <c r="C191" s="154" t="s">
        <v>887</v>
      </c>
      <c r="D191" s="91">
        <f>VLOOKUP(C191,Compte!F$1:K$398,6,FALSE)</f>
        <v>131</v>
      </c>
      <c r="E191" s="92" t="s">
        <v>144</v>
      </c>
      <c r="F191" s="93">
        <f>VLOOKUP(E191,Compte!A$1:K$398,2,FALSE)</f>
        <v>0</v>
      </c>
      <c r="G191" s="94">
        <v>2024</v>
      </c>
      <c r="H191" s="111">
        <v>45357</v>
      </c>
      <c r="I191" s="112" t="s">
        <v>1239</v>
      </c>
      <c r="J191" s="92" t="s">
        <v>1240</v>
      </c>
      <c r="K191" s="113" t="s">
        <v>108</v>
      </c>
      <c r="L191" s="114">
        <v>30756</v>
      </c>
      <c r="M191" s="98">
        <f t="shared" si="23"/>
        <v>39</v>
      </c>
      <c r="N191" s="115" t="s">
        <v>890</v>
      </c>
      <c r="O191" s="115">
        <v>5100</v>
      </c>
      <c r="P191" s="115" t="s">
        <v>465</v>
      </c>
      <c r="Q191" s="433"/>
      <c r="R191" s="116" t="s">
        <v>147</v>
      </c>
      <c r="S191" s="116" t="s">
        <v>1241</v>
      </c>
      <c r="T191" s="126" t="s">
        <v>1242</v>
      </c>
      <c r="U191" s="99"/>
      <c r="V191" s="99"/>
      <c r="W191" s="99"/>
      <c r="X191" s="99"/>
      <c r="Y191" s="99"/>
      <c r="Z191" s="41" t="s">
        <v>893</v>
      </c>
      <c r="AA191" s="91">
        <f>VLOOKUP(E191,Compte!A$1:K$398,9,FALSE)</f>
        <v>0</v>
      </c>
      <c r="AB191" s="123">
        <f t="shared" si="18"/>
        <v>65</v>
      </c>
      <c r="AC191" s="91">
        <f t="shared" si="19"/>
        <v>-65</v>
      </c>
      <c r="AD191" s="118" t="s">
        <v>115</v>
      </c>
      <c r="AE191" s="118" t="s">
        <v>116</v>
      </c>
      <c r="AF191" s="118" t="s">
        <v>117</v>
      </c>
      <c r="AG191" s="119"/>
      <c r="AH191" s="119"/>
      <c r="AI191" s="130"/>
      <c r="AJ191" s="103">
        <f t="shared" si="20"/>
        <v>65</v>
      </c>
      <c r="AK191" s="92"/>
      <c r="AL191" s="92">
        <v>65</v>
      </c>
      <c r="AM191" s="92"/>
      <c r="AN191" s="92"/>
      <c r="AO191" s="92"/>
      <c r="AP191" s="92"/>
      <c r="AQ191" s="92"/>
      <c r="AR191" s="124"/>
      <c r="AS191" s="110" t="str">
        <f>VLOOKUP(E191,Compte!A$1:K$398,10,FALSE)</f>
        <v>---</v>
      </c>
    </row>
    <row r="192" spans="1:45" ht="14.25" customHeight="1" x14ac:dyDescent="0.3">
      <c r="A192" s="91" t="str">
        <f t="shared" si="17"/>
        <v>FORAIN Marie-France</v>
      </c>
      <c r="B192" s="91">
        <f t="shared" si="21"/>
        <v>173</v>
      </c>
      <c r="C192" s="92" t="s">
        <v>1243</v>
      </c>
      <c r="D192" s="91">
        <f>VLOOKUP(C192,Compte!F$1:K$398,6,FALSE)</f>
        <v>1003</v>
      </c>
      <c r="E192" s="92">
        <v>1003</v>
      </c>
      <c r="F192" s="93">
        <f>VLOOKUP(E192,Compte!A$1:K$398,2,FALSE)</f>
        <v>45357</v>
      </c>
      <c r="G192" s="94">
        <v>2024</v>
      </c>
      <c r="H192" s="111">
        <v>45374</v>
      </c>
      <c r="I192" s="112" t="s">
        <v>1244</v>
      </c>
      <c r="J192" s="92" t="s">
        <v>1245</v>
      </c>
      <c r="K192" s="113" t="s">
        <v>108</v>
      </c>
      <c r="L192" s="114">
        <v>26505</v>
      </c>
      <c r="M192" s="98">
        <f t="shared" si="23"/>
        <v>51</v>
      </c>
      <c r="N192" s="125" t="s">
        <v>1246</v>
      </c>
      <c r="O192" s="115">
        <v>5100</v>
      </c>
      <c r="P192" s="115" t="s">
        <v>169</v>
      </c>
      <c r="Q192" s="99" t="s">
        <v>135</v>
      </c>
      <c r="R192" s="116" t="s">
        <v>147</v>
      </c>
      <c r="S192" s="116" t="s">
        <v>1247</v>
      </c>
      <c r="T192" s="126" t="s">
        <v>1248</v>
      </c>
      <c r="U192" s="99"/>
      <c r="V192" s="99"/>
      <c r="W192" s="99"/>
      <c r="X192" s="99"/>
      <c r="Y192" s="99"/>
      <c r="Z192" s="41" t="s">
        <v>1249</v>
      </c>
      <c r="AA192" s="91">
        <f>VLOOKUP(E192,Compte!A$1:K$398,9,FALSE)</f>
        <v>260</v>
      </c>
      <c r="AB192" s="102">
        <f t="shared" si="18"/>
        <v>260</v>
      </c>
      <c r="AC192" s="103">
        <f t="shared" si="19"/>
        <v>0</v>
      </c>
      <c r="AD192" s="118" t="s">
        <v>144</v>
      </c>
      <c r="AE192" s="118" t="s">
        <v>151</v>
      </c>
      <c r="AF192" s="118" t="s">
        <v>188</v>
      </c>
      <c r="AG192" s="119"/>
      <c r="AH192" s="119"/>
      <c r="AI192" s="175" t="s">
        <v>1250</v>
      </c>
      <c r="AJ192" s="103">
        <f t="shared" si="20"/>
        <v>230</v>
      </c>
      <c r="AK192" s="108">
        <v>110</v>
      </c>
      <c r="AL192" s="108">
        <v>120</v>
      </c>
      <c r="AM192" s="108"/>
      <c r="AN192" s="92"/>
      <c r="AO192" s="92"/>
      <c r="AP192" s="92"/>
      <c r="AQ192" s="92">
        <v>30</v>
      </c>
      <c r="AR192" s="124"/>
      <c r="AS192" s="110" t="str">
        <f>VLOOKUP(E192,Compte!A$1:K$398,10,FALSE)</f>
        <v>Cotis aviron + salle sport FORAIN MARIE-FRANCE</v>
      </c>
    </row>
    <row r="193" spans="1:45" ht="14.25" hidden="1" customHeight="1" x14ac:dyDescent="0.3">
      <c r="A193" s="91" t="str">
        <f t="shared" si="17"/>
        <v>FOULARD Géraldine</v>
      </c>
      <c r="B193" s="91">
        <f t="shared" si="21"/>
        <v>174</v>
      </c>
      <c r="C193" s="41" t="s">
        <v>518</v>
      </c>
      <c r="D193" s="91">
        <f>VLOOKUP(C193,Compte!F$1:K$398,6,FALSE)</f>
        <v>4133</v>
      </c>
      <c r="E193" s="41">
        <v>4133</v>
      </c>
      <c r="F193" s="93">
        <f>VLOOKUP(E193,Compte!A$1:K$398,2,FALSE)</f>
        <v>45583</v>
      </c>
      <c r="G193" s="173">
        <v>2024</v>
      </c>
      <c r="H193" s="95">
        <v>45588</v>
      </c>
      <c r="I193" s="84" t="s">
        <v>1251</v>
      </c>
      <c r="J193" s="41" t="s">
        <v>1252</v>
      </c>
      <c r="K193" s="96" t="s">
        <v>108</v>
      </c>
      <c r="L193" s="97">
        <v>27663</v>
      </c>
      <c r="M193" s="98">
        <f t="shared" si="23"/>
        <v>48</v>
      </c>
      <c r="N193" s="423" t="s">
        <v>1253</v>
      </c>
      <c r="O193" s="146">
        <v>7090</v>
      </c>
      <c r="P193" s="146" t="s">
        <v>1254</v>
      </c>
      <c r="Q193" s="99" t="s">
        <v>135</v>
      </c>
      <c r="R193" s="100" t="s">
        <v>147</v>
      </c>
      <c r="S193" s="454" t="s">
        <v>1255</v>
      </c>
      <c r="T193" s="578" t="s">
        <v>1256</v>
      </c>
      <c r="U193" s="426"/>
      <c r="V193" s="426"/>
      <c r="W193" s="426"/>
      <c r="X193" s="426"/>
      <c r="Y193" s="426"/>
      <c r="Z193" s="41" t="s">
        <v>525</v>
      </c>
      <c r="AA193" s="91">
        <f>VLOOKUP(E193,Compte!A$1:K$398,9,FALSE)</f>
        <v>30</v>
      </c>
      <c r="AB193" s="102">
        <f t="shared" si="18"/>
        <v>30</v>
      </c>
      <c r="AC193" s="103">
        <f t="shared" si="19"/>
        <v>0</v>
      </c>
      <c r="AD193" s="104" t="s">
        <v>160</v>
      </c>
      <c r="AE193" s="104" t="s">
        <v>161</v>
      </c>
      <c r="AF193" s="104" t="s">
        <v>162</v>
      </c>
      <c r="AG193" s="105"/>
      <c r="AH193" s="105"/>
      <c r="AI193" s="518" t="s">
        <v>318</v>
      </c>
      <c r="AJ193" s="103">
        <f t="shared" si="20"/>
        <v>30</v>
      </c>
      <c r="AK193" s="107">
        <v>5</v>
      </c>
      <c r="AL193" s="107">
        <v>25</v>
      </c>
      <c r="AM193" s="356"/>
      <c r="AN193" s="41"/>
      <c r="AO193" s="41"/>
      <c r="AP193" s="41"/>
      <c r="AQ193" s="92"/>
      <c r="AR193" s="124"/>
      <c r="AS193" s="110" t="str">
        <f>VLOOKUP(E193,Compte!A$1:K$398,10,FALSE)</f>
        <v>Cotisation YA-MTP 2024 Geraldine Foulard</v>
      </c>
    </row>
    <row r="194" spans="1:45" ht="14.25" hidden="1" customHeight="1" x14ac:dyDescent="0.3">
      <c r="A194" s="91" t="str">
        <f t="shared" si="17"/>
        <v>FOULON  Guy</v>
      </c>
      <c r="B194" s="91">
        <f t="shared" si="21"/>
        <v>175</v>
      </c>
      <c r="C194" s="92" t="s">
        <v>1257</v>
      </c>
      <c r="D194" s="91">
        <f>VLOOKUP(C194,Compte!F$1:K$398,6,FALSE)</f>
        <v>216</v>
      </c>
      <c r="E194" s="92">
        <v>214</v>
      </c>
      <c r="F194" s="93">
        <f>VLOOKUP(E194,Compte!A$1:K$398,2,FALSE)</f>
        <v>45377</v>
      </c>
      <c r="G194" s="94">
        <v>2024</v>
      </c>
      <c r="H194" s="111">
        <v>45381</v>
      </c>
      <c r="I194" s="112" t="s">
        <v>1258</v>
      </c>
      <c r="J194" s="92" t="s">
        <v>1259</v>
      </c>
      <c r="K194" s="113" t="s">
        <v>121</v>
      </c>
      <c r="L194" s="114">
        <v>17405</v>
      </c>
      <c r="M194" s="98">
        <f t="shared" si="23"/>
        <v>76</v>
      </c>
      <c r="N194" s="115" t="s">
        <v>1260</v>
      </c>
      <c r="O194" s="115">
        <v>5100</v>
      </c>
      <c r="P194" s="115" t="s">
        <v>123</v>
      </c>
      <c r="Q194" s="99" t="s">
        <v>135</v>
      </c>
      <c r="R194" s="116" t="s">
        <v>147</v>
      </c>
      <c r="S194" s="116" t="s">
        <v>1261</v>
      </c>
      <c r="T194" s="479" t="s">
        <v>1262</v>
      </c>
      <c r="U194" s="99"/>
      <c r="V194" s="99"/>
      <c r="W194" s="99"/>
      <c r="X194" s="99"/>
      <c r="Y194" s="99"/>
      <c r="Z194" s="41" t="s">
        <v>1263</v>
      </c>
      <c r="AA194" s="91">
        <f>VLOOKUP(E194,Compte!A$1:K$398,9,FALSE)</f>
        <v>215</v>
      </c>
      <c r="AB194" s="102">
        <f t="shared" si="18"/>
        <v>215</v>
      </c>
      <c r="AC194" s="103">
        <f t="shared" si="19"/>
        <v>0</v>
      </c>
      <c r="AD194" s="118" t="s">
        <v>115</v>
      </c>
      <c r="AE194" s="118" t="s">
        <v>116</v>
      </c>
      <c r="AF194" s="118" t="s">
        <v>188</v>
      </c>
      <c r="AG194" s="119">
        <v>1</v>
      </c>
      <c r="AH194" s="119" t="s">
        <v>1264</v>
      </c>
      <c r="AI194" s="106"/>
      <c r="AJ194" s="103">
        <f t="shared" si="20"/>
        <v>175</v>
      </c>
      <c r="AK194" s="108">
        <v>110</v>
      </c>
      <c r="AL194" s="108">
        <v>65</v>
      </c>
      <c r="AM194" s="108"/>
      <c r="AN194" s="108">
        <v>10</v>
      </c>
      <c r="AO194" s="108"/>
      <c r="AP194" s="108"/>
      <c r="AQ194" s="108">
        <v>30</v>
      </c>
      <c r="AR194" s="109"/>
      <c r="AS194" s="110" t="str">
        <f>VLOOKUP(E194,Compte!A$1:K$398,10,FALSE)</f>
        <v>Cotis. 2024 Tennis 175 + sall sport 30 + effectif 10</v>
      </c>
    </row>
    <row r="195" spans="1:45" ht="14.25" hidden="1" customHeight="1" x14ac:dyDescent="0.3">
      <c r="A195" s="91" t="str">
        <f t="shared" si="17"/>
        <v>FOULON (Poncin) Isabelle</v>
      </c>
      <c r="B195" s="91">
        <f t="shared" si="21"/>
        <v>176</v>
      </c>
      <c r="C195" s="92" t="s">
        <v>1265</v>
      </c>
      <c r="D195" s="91" t="e">
        <f>VLOOKUP(C195,Compte!F$1:K$398,6,FALSE)</f>
        <v>#N/A</v>
      </c>
      <c r="E195" s="92" t="s">
        <v>144</v>
      </c>
      <c r="F195" s="93">
        <f>VLOOKUP(E195,Compte!A$1:K$398,2,FALSE)</f>
        <v>0</v>
      </c>
      <c r="G195" s="94">
        <v>2024</v>
      </c>
      <c r="H195" s="95">
        <v>45374</v>
      </c>
      <c r="I195" s="132" t="s">
        <v>1266</v>
      </c>
      <c r="J195" s="133" t="s">
        <v>1129</v>
      </c>
      <c r="K195" s="134" t="s">
        <v>108</v>
      </c>
      <c r="L195" s="114">
        <v>26420</v>
      </c>
      <c r="M195" s="98">
        <f t="shared" si="23"/>
        <v>51</v>
      </c>
      <c r="N195" s="113" t="s">
        <v>1267</v>
      </c>
      <c r="O195" s="115">
        <v>5100</v>
      </c>
      <c r="P195" s="113" t="s">
        <v>123</v>
      </c>
      <c r="Q195" s="99" t="s">
        <v>135</v>
      </c>
      <c r="R195" s="116" t="s">
        <v>1268</v>
      </c>
      <c r="S195" s="116" t="s">
        <v>1269</v>
      </c>
      <c r="T195" s="129" t="s">
        <v>1270</v>
      </c>
      <c r="U195" s="99"/>
      <c r="V195" s="99"/>
      <c r="W195" s="99"/>
      <c r="X195" s="99"/>
      <c r="Y195" s="99"/>
      <c r="Z195" s="41" t="s">
        <v>1271</v>
      </c>
      <c r="AA195" s="91">
        <f>VLOOKUP(E195,Compte!A$1:K$398,9,FALSE)</f>
        <v>0</v>
      </c>
      <c r="AB195" s="102">
        <f t="shared" si="18"/>
        <v>65</v>
      </c>
      <c r="AC195" s="103">
        <f t="shared" si="19"/>
        <v>-65</v>
      </c>
      <c r="AD195" s="118" t="s">
        <v>115</v>
      </c>
      <c r="AE195" s="118" t="s">
        <v>116</v>
      </c>
      <c r="AF195" s="118" t="s">
        <v>117</v>
      </c>
      <c r="AG195" s="119"/>
      <c r="AH195" s="119"/>
      <c r="AI195" s="106"/>
      <c r="AJ195" s="103">
        <f t="shared" si="20"/>
        <v>65</v>
      </c>
      <c r="AK195" s="108"/>
      <c r="AL195" s="108">
        <v>65</v>
      </c>
      <c r="AM195" s="108"/>
      <c r="AN195" s="108"/>
      <c r="AO195" s="108"/>
      <c r="AP195" s="108"/>
      <c r="AQ195" s="108"/>
      <c r="AR195" s="109"/>
      <c r="AS195" s="110" t="str">
        <f>VLOOKUP(E195,Compte!A$1:K$398,10,FALSE)</f>
        <v>---</v>
      </c>
    </row>
    <row r="196" spans="1:45" ht="14.25" hidden="1" customHeight="1" x14ac:dyDescent="0.3">
      <c r="A196" s="91" t="str">
        <f t="shared" si="17"/>
        <v>FRAPIER DE WASSEIGE Christiane</v>
      </c>
      <c r="B196" s="91">
        <f t="shared" si="21"/>
        <v>177</v>
      </c>
      <c r="C196" s="398" t="s">
        <v>865</v>
      </c>
      <c r="D196" s="91">
        <f>VLOOKUP(C196,Compte!F$1:K$398,6,FALSE)</f>
        <v>148</v>
      </c>
      <c r="E196" s="92">
        <v>148</v>
      </c>
      <c r="F196" s="93">
        <f>VLOOKUP(E196,Compte!A$1:K$398,2,FALSE)</f>
        <v>45355</v>
      </c>
      <c r="G196" s="155">
        <v>2024</v>
      </c>
      <c r="H196" s="111">
        <v>45374</v>
      </c>
      <c r="I196" s="112" t="s">
        <v>1272</v>
      </c>
      <c r="J196" s="212" t="s">
        <v>1273</v>
      </c>
      <c r="K196" s="113" t="s">
        <v>108</v>
      </c>
      <c r="L196" s="213">
        <v>19857</v>
      </c>
      <c r="M196" s="98">
        <f t="shared" si="23"/>
        <v>69</v>
      </c>
      <c r="N196" s="555" t="s">
        <v>867</v>
      </c>
      <c r="O196" s="559">
        <v>5100</v>
      </c>
      <c r="P196" s="158" t="s">
        <v>123</v>
      </c>
      <c r="Q196" s="99" t="s">
        <v>135</v>
      </c>
      <c r="R196" s="116" t="s">
        <v>147</v>
      </c>
      <c r="S196" s="225" t="s">
        <v>1274</v>
      </c>
      <c r="T196" s="485" t="s">
        <v>854</v>
      </c>
      <c r="U196" s="99"/>
      <c r="V196" s="99"/>
      <c r="W196" s="99"/>
      <c r="X196" s="99"/>
      <c r="Y196" s="99"/>
      <c r="Z196" s="41" t="s">
        <v>1275</v>
      </c>
      <c r="AA196" s="91">
        <f>VLOOKUP(E196,Compte!A$1:K$398,9,FALSE)</f>
        <v>50</v>
      </c>
      <c r="AB196" s="123">
        <f t="shared" si="18"/>
        <v>50</v>
      </c>
      <c r="AC196" s="91">
        <f t="shared" si="19"/>
        <v>0</v>
      </c>
      <c r="AD196" s="118" t="s">
        <v>160</v>
      </c>
      <c r="AE196" s="118" t="s">
        <v>161</v>
      </c>
      <c r="AF196" s="118" t="s">
        <v>174</v>
      </c>
      <c r="AG196" s="119"/>
      <c r="AH196" s="119"/>
      <c r="AI196" s="510" t="s">
        <v>281</v>
      </c>
      <c r="AJ196" s="103">
        <f t="shared" si="20"/>
        <v>50</v>
      </c>
      <c r="AK196" s="92">
        <v>50</v>
      </c>
      <c r="AL196" s="92"/>
      <c r="AM196" s="92"/>
      <c r="AN196" s="92"/>
      <c r="AO196" s="92"/>
      <c r="AP196" s="92"/>
      <c r="AQ196" s="92"/>
      <c r="AR196" s="124"/>
      <c r="AS196" s="110" t="str">
        <f>VLOOKUP(E196,Compte!A$1:K$398,10,FALSE)</f>
        <v>Cotisation Christiane Frapier de Wasseige Sympathisant Yachting</v>
      </c>
    </row>
    <row r="197" spans="1:45" ht="14.25" customHeight="1" x14ac:dyDescent="0.3">
      <c r="A197" s="91" t="str">
        <f t="shared" ref="A197:A260" si="24">CONCATENATE(I197," ",J197)</f>
        <v>FREDERICKX (Henin) Christine</v>
      </c>
      <c r="B197" s="91">
        <f t="shared" si="21"/>
        <v>178</v>
      </c>
      <c r="C197" s="92" t="s">
        <v>1276</v>
      </c>
      <c r="D197" s="91" t="e">
        <f>VLOOKUP(C197,Compte!F$1:K$398,6,FALSE)</f>
        <v>#N/A</v>
      </c>
      <c r="E197" s="92" t="s">
        <v>144</v>
      </c>
      <c r="F197" s="93">
        <f>VLOOKUP(E197,Compte!A$1:K$398,2,FALSE)</f>
        <v>0</v>
      </c>
      <c r="G197" s="94">
        <v>2024</v>
      </c>
      <c r="H197" s="111">
        <v>45374</v>
      </c>
      <c r="I197" s="112" t="s">
        <v>1277</v>
      </c>
      <c r="J197" s="92" t="s">
        <v>504</v>
      </c>
      <c r="K197" s="113" t="s">
        <v>108</v>
      </c>
      <c r="L197" s="114">
        <v>25052</v>
      </c>
      <c r="M197" s="98">
        <f t="shared" si="23"/>
        <v>55</v>
      </c>
      <c r="N197" s="125" t="s">
        <v>1278</v>
      </c>
      <c r="O197" s="115">
        <v>1400</v>
      </c>
      <c r="P197" s="115" t="s">
        <v>1279</v>
      </c>
      <c r="Q197" s="99" t="s">
        <v>135</v>
      </c>
      <c r="R197" s="116" t="s">
        <v>147</v>
      </c>
      <c r="S197" s="116" t="s">
        <v>1280</v>
      </c>
      <c r="T197" s="456" t="s">
        <v>1281</v>
      </c>
      <c r="U197" s="99"/>
      <c r="V197" s="99"/>
      <c r="W197" s="99"/>
      <c r="X197" s="99"/>
      <c r="Y197" s="99"/>
      <c r="Z197" s="41" t="s">
        <v>1282</v>
      </c>
      <c r="AA197" s="91">
        <f>VLOOKUP(E197,Compte!A$1:K$398,9,FALSE)</f>
        <v>0</v>
      </c>
      <c r="AB197" s="102">
        <f t="shared" ref="AB197:AB260" si="25">SUM(AK197:AR197)</f>
        <v>50</v>
      </c>
      <c r="AC197" s="103">
        <f t="shared" ref="AC197:AC260" si="26">AA197-AB197</f>
        <v>-50</v>
      </c>
      <c r="AD197" s="118" t="s">
        <v>144</v>
      </c>
      <c r="AE197" s="118" t="s">
        <v>151</v>
      </c>
      <c r="AF197" s="118" t="s">
        <v>174</v>
      </c>
      <c r="AG197" s="119"/>
      <c r="AH197" s="119"/>
      <c r="AI197" s="525" t="s">
        <v>175</v>
      </c>
      <c r="AJ197" s="103">
        <f t="shared" ref="AJ197:AJ260" si="27">AK197+AL197</f>
        <v>50</v>
      </c>
      <c r="AK197" s="108">
        <v>50</v>
      </c>
      <c r="AL197" s="108"/>
      <c r="AM197" s="108"/>
      <c r="AN197" s="108"/>
      <c r="AO197" s="108"/>
      <c r="AP197" s="108"/>
      <c r="AQ197" s="108"/>
      <c r="AR197" s="109"/>
      <c r="AS197" s="110" t="str">
        <f>VLOOKUP(E197,Compte!A$1:K$398,10,FALSE)</f>
        <v>---</v>
      </c>
    </row>
    <row r="198" spans="1:45" ht="14.25" hidden="1" customHeight="1" x14ac:dyDescent="0.3">
      <c r="A198" s="91" t="str">
        <f t="shared" si="24"/>
        <v>FRIPPIAT Gauvain</v>
      </c>
      <c r="B198" s="91">
        <f t="shared" si="21"/>
        <v>179</v>
      </c>
      <c r="C198" s="92" t="s">
        <v>1108</v>
      </c>
      <c r="D198" s="91">
        <f>VLOOKUP(C198,Compte!F$1:K$398,6,FALSE)</f>
        <v>4021</v>
      </c>
      <c r="E198" s="92" t="s">
        <v>144</v>
      </c>
      <c r="F198" s="93">
        <f>VLOOKUP(E198,Compte!A$1:K$398,2,FALSE)</f>
        <v>0</v>
      </c>
      <c r="G198" s="94">
        <v>2024</v>
      </c>
      <c r="H198" s="111">
        <v>45441</v>
      </c>
      <c r="I198" s="112" t="s">
        <v>1283</v>
      </c>
      <c r="J198" s="92" t="s">
        <v>1284</v>
      </c>
      <c r="K198" s="113" t="s">
        <v>121</v>
      </c>
      <c r="L198" s="120">
        <v>39400</v>
      </c>
      <c r="M198" s="98">
        <f t="shared" si="23"/>
        <v>16</v>
      </c>
      <c r="N198" s="115" t="s">
        <v>1111</v>
      </c>
      <c r="O198" s="115">
        <v>5100</v>
      </c>
      <c r="P198" s="115" t="s">
        <v>123</v>
      </c>
      <c r="Q198" s="99" t="s">
        <v>135</v>
      </c>
      <c r="R198" s="116" t="s">
        <v>147</v>
      </c>
      <c r="S198" s="116" t="s">
        <v>1112</v>
      </c>
      <c r="T198" s="126" t="s">
        <v>1113</v>
      </c>
      <c r="U198" s="99"/>
      <c r="V198" s="99"/>
      <c r="W198" s="99"/>
      <c r="X198" s="99"/>
      <c r="Y198" s="99"/>
      <c r="Z198" s="41" t="s">
        <v>1114</v>
      </c>
      <c r="AA198" s="91">
        <f>VLOOKUP(E198,Compte!A$1:K$398,9,FALSE)</f>
        <v>0</v>
      </c>
      <c r="AB198" s="123">
        <f t="shared" si="25"/>
        <v>50</v>
      </c>
      <c r="AC198" s="91">
        <f t="shared" si="26"/>
        <v>-50</v>
      </c>
      <c r="AD198" s="118" t="s">
        <v>115</v>
      </c>
      <c r="AE198" s="118" t="s">
        <v>128</v>
      </c>
      <c r="AF198" s="118" t="s">
        <v>117</v>
      </c>
      <c r="AG198" s="119"/>
      <c r="AH198" s="119"/>
      <c r="AI198" s="395"/>
      <c r="AJ198" s="103">
        <f t="shared" si="27"/>
        <v>50</v>
      </c>
      <c r="AK198" s="92"/>
      <c r="AL198" s="92">
        <v>50</v>
      </c>
      <c r="AM198" s="92"/>
      <c r="AN198" s="92"/>
      <c r="AO198" s="92"/>
      <c r="AP198" s="92"/>
      <c r="AQ198" s="92"/>
      <c r="AR198" s="124"/>
      <c r="AS198" s="110" t="str">
        <f>VLOOKUP(E198,Compte!A$1:K$398,10,FALSE)</f>
        <v>---</v>
      </c>
    </row>
    <row r="199" spans="1:45" ht="14.25" hidden="1" customHeight="1" x14ac:dyDescent="0.3">
      <c r="A199" s="91" t="str">
        <f t="shared" si="24"/>
        <v>FRIPPIAT Joseph</v>
      </c>
      <c r="B199" s="91">
        <f t="shared" ref="B199:B262" si="28">IF(OR(A199=A198,NOT(G199=2024)),B198,B198+1)</f>
        <v>180</v>
      </c>
      <c r="C199" s="92" t="s">
        <v>1108</v>
      </c>
      <c r="D199" s="91">
        <f>VLOOKUP(C199,Compte!F$1:K$398,6,FALSE)</f>
        <v>4021</v>
      </c>
      <c r="E199" s="92" t="s">
        <v>144</v>
      </c>
      <c r="F199" s="93">
        <f>VLOOKUP(E199,Compte!A$1:K$398,2,FALSE)</f>
        <v>0</v>
      </c>
      <c r="G199" s="94">
        <v>2024</v>
      </c>
      <c r="H199" s="111">
        <v>45441</v>
      </c>
      <c r="I199" s="112" t="s">
        <v>1283</v>
      </c>
      <c r="J199" s="92" t="s">
        <v>1285</v>
      </c>
      <c r="K199" s="113" t="s">
        <v>121</v>
      </c>
      <c r="L199" s="246"/>
      <c r="M199" s="98">
        <f t="shared" si="23"/>
        <v>123</v>
      </c>
      <c r="N199" s="115" t="s">
        <v>1111</v>
      </c>
      <c r="O199" s="115">
        <v>5100</v>
      </c>
      <c r="P199" s="115" t="s">
        <v>123</v>
      </c>
      <c r="Q199" s="99" t="s">
        <v>135</v>
      </c>
      <c r="R199" s="116" t="s">
        <v>147</v>
      </c>
      <c r="S199" s="116" t="s">
        <v>1112</v>
      </c>
      <c r="T199" s="126" t="s">
        <v>1113</v>
      </c>
      <c r="U199" s="99"/>
      <c r="V199" s="99"/>
      <c r="W199" s="99"/>
      <c r="X199" s="99"/>
      <c r="Y199" s="99"/>
      <c r="Z199" s="41" t="s">
        <v>1114</v>
      </c>
      <c r="AA199" s="91">
        <f>VLOOKUP(E199,Compte!A$1:K$398,9,FALSE)</f>
        <v>0</v>
      </c>
      <c r="AB199" s="123">
        <f t="shared" si="25"/>
        <v>50</v>
      </c>
      <c r="AC199" s="91">
        <f t="shared" si="26"/>
        <v>-50</v>
      </c>
      <c r="AD199" s="118" t="s">
        <v>115</v>
      </c>
      <c r="AE199" s="118" t="s">
        <v>128</v>
      </c>
      <c r="AF199" s="118" t="s">
        <v>117</v>
      </c>
      <c r="AG199" s="152"/>
      <c r="AH199" s="152"/>
      <c r="AI199" s="149"/>
      <c r="AJ199" s="103">
        <f t="shared" si="27"/>
        <v>50</v>
      </c>
      <c r="AK199" s="92"/>
      <c r="AL199" s="92">
        <v>50</v>
      </c>
      <c r="AM199" s="92"/>
      <c r="AN199" s="92"/>
      <c r="AO199" s="92"/>
      <c r="AP199" s="92"/>
      <c r="AQ199" s="92"/>
      <c r="AR199" s="124"/>
      <c r="AS199" s="110" t="str">
        <f>VLOOKUP(E199,Compte!A$1:K$398,10,FALSE)</f>
        <v>---</v>
      </c>
    </row>
    <row r="200" spans="1:45" ht="14.25" hidden="1" customHeight="1" x14ac:dyDescent="0.3">
      <c r="A200" s="91" t="str">
        <f t="shared" si="24"/>
        <v>FRONVILLE Philippe</v>
      </c>
      <c r="B200" s="91">
        <f t="shared" si="28"/>
        <v>181</v>
      </c>
      <c r="C200" s="92" t="s">
        <v>1286</v>
      </c>
      <c r="D200" s="91">
        <f>VLOOKUP(C200,Compte!F$1:K$398,6,FALSE)</f>
        <v>4046</v>
      </c>
      <c r="E200" s="92">
        <v>269</v>
      </c>
      <c r="F200" s="93">
        <f>VLOOKUP(E200,Compte!A$1:K$398,2,FALSE)</f>
        <v>45391</v>
      </c>
      <c r="G200" s="173">
        <v>2024</v>
      </c>
      <c r="H200" s="95">
        <v>45399</v>
      </c>
      <c r="I200" s="206" t="s">
        <v>1287</v>
      </c>
      <c r="J200" s="207" t="s">
        <v>321</v>
      </c>
      <c r="K200" s="208" t="s">
        <v>121</v>
      </c>
      <c r="L200" s="200">
        <v>14891</v>
      </c>
      <c r="M200" s="98">
        <f t="shared" si="23"/>
        <v>83</v>
      </c>
      <c r="N200" s="141" t="s">
        <v>1288</v>
      </c>
      <c r="O200" s="143">
        <v>5170</v>
      </c>
      <c r="P200" s="141" t="s">
        <v>110</v>
      </c>
      <c r="Q200" s="99" t="s">
        <v>135</v>
      </c>
      <c r="R200" s="116" t="s">
        <v>1289</v>
      </c>
      <c r="S200" s="116" t="s">
        <v>1290</v>
      </c>
      <c r="T200" s="468" t="s">
        <v>1291</v>
      </c>
      <c r="U200" s="146"/>
      <c r="V200" s="146"/>
      <c r="W200" s="146"/>
      <c r="X200" s="146"/>
      <c r="Y200" s="146"/>
      <c r="Z200" s="41" t="s">
        <v>1292</v>
      </c>
      <c r="AA200" s="91">
        <f>VLOOKUP(E200,Compte!A$1:K$398,9,FALSE)</f>
        <v>165</v>
      </c>
      <c r="AB200" s="102">
        <f t="shared" si="25"/>
        <v>205</v>
      </c>
      <c r="AC200" s="103">
        <f t="shared" si="26"/>
        <v>-40</v>
      </c>
      <c r="AD200" s="147" t="s">
        <v>115</v>
      </c>
      <c r="AE200" s="147" t="s">
        <v>116</v>
      </c>
      <c r="AF200" s="147" t="s">
        <v>188</v>
      </c>
      <c r="AG200" s="119"/>
      <c r="AH200" s="119"/>
      <c r="AI200" s="395"/>
      <c r="AJ200" s="103">
        <f t="shared" si="27"/>
        <v>175</v>
      </c>
      <c r="AK200" s="108">
        <v>110</v>
      </c>
      <c r="AL200" s="108">
        <v>65</v>
      </c>
      <c r="AM200" s="108"/>
      <c r="AN200" s="92"/>
      <c r="AO200" s="92"/>
      <c r="AP200" s="92"/>
      <c r="AQ200" s="92">
        <v>30</v>
      </c>
      <c r="AR200" s="124"/>
      <c r="AS200" s="110" t="str">
        <f>VLOOKUP(E200,Compte!A$1:K$398,10,FALSE)</f>
        <v>Abonnement tennis été 2024</v>
      </c>
    </row>
    <row r="201" spans="1:45" ht="14.25" hidden="1" customHeight="1" x14ac:dyDescent="0.3">
      <c r="A201" s="91" t="str">
        <f t="shared" si="24"/>
        <v>FRONVILLE Philippe</v>
      </c>
      <c r="B201" s="91">
        <f t="shared" si="28"/>
        <v>181</v>
      </c>
      <c r="C201" s="92" t="s">
        <v>1286</v>
      </c>
      <c r="D201" s="91">
        <f>VLOOKUP(C201,Compte!F$1:K$398,6,FALSE)</f>
        <v>4046</v>
      </c>
      <c r="E201" s="92">
        <v>4046</v>
      </c>
      <c r="F201" s="93">
        <f>VLOOKUP(E201,Compte!A$1:K$398,2,FALSE)</f>
        <v>45485</v>
      </c>
      <c r="G201" s="173">
        <v>2024</v>
      </c>
      <c r="H201" s="95">
        <v>45588</v>
      </c>
      <c r="I201" s="206" t="s">
        <v>1287</v>
      </c>
      <c r="J201" s="207" t="s">
        <v>321</v>
      </c>
      <c r="K201" s="208"/>
      <c r="L201" s="200"/>
      <c r="M201" s="98">
        <f t="shared" si="23"/>
        <v>123</v>
      </c>
      <c r="N201" s="141"/>
      <c r="O201" s="143"/>
      <c r="P201" s="141"/>
      <c r="Q201" s="99"/>
      <c r="R201" s="116"/>
      <c r="S201" s="116"/>
      <c r="T201" s="468"/>
      <c r="U201" s="146"/>
      <c r="V201" s="146"/>
      <c r="W201" s="146"/>
      <c r="X201" s="146"/>
      <c r="Y201" s="146"/>
      <c r="Z201" s="41" t="s">
        <v>1292</v>
      </c>
      <c r="AA201" s="91">
        <f>VLOOKUP(E201,Compte!A$1:K$398,9,FALSE)</f>
        <v>40</v>
      </c>
      <c r="AB201" s="102">
        <f t="shared" si="25"/>
        <v>0</v>
      </c>
      <c r="AC201" s="103">
        <f t="shared" si="26"/>
        <v>40</v>
      </c>
      <c r="AD201" s="147" t="s">
        <v>115</v>
      </c>
      <c r="AE201" s="147" t="s">
        <v>116</v>
      </c>
      <c r="AF201" s="147" t="s">
        <v>188</v>
      </c>
      <c r="AG201" s="119"/>
      <c r="AH201" s="119"/>
      <c r="AI201" s="395"/>
      <c r="AJ201" s="103">
        <f t="shared" si="27"/>
        <v>0</v>
      </c>
      <c r="AK201" s="108"/>
      <c r="AL201" s="108"/>
      <c r="AM201" s="108"/>
      <c r="AN201" s="92"/>
      <c r="AO201" s="92"/>
      <c r="AP201" s="92"/>
      <c r="AQ201" s="92"/>
      <c r="AR201" s="124"/>
      <c r="AS201" s="110" t="str">
        <f>VLOOKUP(E201,Compte!A$1:K$398,10,FALSE)</f>
        <v>10 RETARD  30 FITNESS</v>
      </c>
    </row>
    <row r="202" spans="1:45" ht="14.25" customHeight="1" x14ac:dyDescent="0.3">
      <c r="A202" s="91" t="str">
        <f t="shared" si="24"/>
        <v>FURNEMONT Lilly Rose</v>
      </c>
      <c r="B202" s="91">
        <f t="shared" si="28"/>
        <v>182</v>
      </c>
      <c r="C202" s="92" t="s">
        <v>1293</v>
      </c>
      <c r="D202" s="91">
        <f>VLOOKUP(C202,Compte!F$1:K$398,6,FALSE)</f>
        <v>0.05</v>
      </c>
      <c r="E202" s="92">
        <v>0.05</v>
      </c>
      <c r="F202" s="93">
        <f>VLOOKUP(E202,Compte!A$1:K$398,2,FALSE)</f>
        <v>45291</v>
      </c>
      <c r="G202" s="173">
        <v>2024</v>
      </c>
      <c r="H202" s="95">
        <v>45428</v>
      </c>
      <c r="I202" s="140" t="s">
        <v>1294</v>
      </c>
      <c r="J202" s="138" t="s">
        <v>1295</v>
      </c>
      <c r="K202" s="141" t="s">
        <v>108</v>
      </c>
      <c r="L202" s="142">
        <v>39255</v>
      </c>
      <c r="M202" s="98">
        <f t="shared" ref="M202:M216" si="29">DATEDIF(L202,$L$3,"y")</f>
        <v>16</v>
      </c>
      <c r="N202" s="429" t="s">
        <v>1296</v>
      </c>
      <c r="O202" s="143">
        <v>5351</v>
      </c>
      <c r="P202" s="143" t="s">
        <v>1297</v>
      </c>
      <c r="Q202" s="99" t="s">
        <v>135</v>
      </c>
      <c r="R202" s="116" t="s">
        <v>147</v>
      </c>
      <c r="S202" s="116" t="s">
        <v>1298</v>
      </c>
      <c r="T202" s="467" t="s">
        <v>1299</v>
      </c>
      <c r="U202" s="146"/>
      <c r="V202" s="146"/>
      <c r="W202" s="146"/>
      <c r="X202" s="146"/>
      <c r="Y202" s="146"/>
      <c r="Z202" s="41" t="s">
        <v>1300</v>
      </c>
      <c r="AA202" s="91">
        <f>VLOOKUP(E202,Compte!A$1:K$398,9,FALSE)</f>
        <v>180</v>
      </c>
      <c r="AB202" s="123">
        <f t="shared" si="25"/>
        <v>180</v>
      </c>
      <c r="AC202" s="91">
        <f t="shared" si="26"/>
        <v>0</v>
      </c>
      <c r="AD202" s="147" t="s">
        <v>144</v>
      </c>
      <c r="AE202" s="147" t="s">
        <v>450</v>
      </c>
      <c r="AF202" s="147" t="s">
        <v>142</v>
      </c>
      <c r="AG202" s="119"/>
      <c r="AH202" s="119"/>
      <c r="AI202" s="521" t="s">
        <v>1301</v>
      </c>
      <c r="AJ202" s="103">
        <f t="shared" si="27"/>
        <v>150</v>
      </c>
      <c r="AK202" s="92">
        <v>50</v>
      </c>
      <c r="AL202" s="92">
        <v>100</v>
      </c>
      <c r="AM202" s="92"/>
      <c r="AN202" s="92"/>
      <c r="AO202" s="92"/>
      <c r="AP202" s="92"/>
      <c r="AQ202" s="92">
        <v>30</v>
      </c>
      <c r="AR202" s="124"/>
      <c r="AS202" s="110" t="str">
        <f>VLOOKUP(E202,Compte!A$1:K$398,10,FALSE)</f>
        <v>Cotisation 2024 Aviron Furnemont LillyRose 150 et 30</v>
      </c>
    </row>
    <row r="203" spans="1:45" ht="14.25" customHeight="1" x14ac:dyDescent="0.3">
      <c r="A203" s="91" t="str">
        <f t="shared" si="24"/>
        <v>GALASSE Isabelle</v>
      </c>
      <c r="B203" s="91">
        <f t="shared" si="28"/>
        <v>183</v>
      </c>
      <c r="C203" s="92" t="s">
        <v>1208</v>
      </c>
      <c r="D203" s="91">
        <f>VLOOKUP(C203,Compte!F$1:K$398,6,FALSE)</f>
        <v>1012</v>
      </c>
      <c r="E203" s="92">
        <v>1012</v>
      </c>
      <c r="F203" s="93">
        <f>VLOOKUP(E203,Compte!A$1:K$398,2,FALSE)</f>
        <v>45362</v>
      </c>
      <c r="G203" s="173">
        <v>2024</v>
      </c>
      <c r="H203" s="95">
        <v>45374</v>
      </c>
      <c r="I203" s="112" t="s">
        <v>1302</v>
      </c>
      <c r="J203" s="92" t="s">
        <v>1129</v>
      </c>
      <c r="K203" s="113" t="s">
        <v>108</v>
      </c>
      <c r="L203" s="114">
        <v>24997</v>
      </c>
      <c r="M203" s="98">
        <f t="shared" si="29"/>
        <v>55</v>
      </c>
      <c r="N203" s="429" t="s">
        <v>1303</v>
      </c>
      <c r="O203" s="115">
        <v>5000</v>
      </c>
      <c r="P203" s="115" t="s">
        <v>186</v>
      </c>
      <c r="Q203" s="99" t="s">
        <v>135</v>
      </c>
      <c r="R203" s="116" t="s">
        <v>1212</v>
      </c>
      <c r="S203" s="180" t="s">
        <v>1304</v>
      </c>
      <c r="T203" s="126" t="s">
        <v>1305</v>
      </c>
      <c r="U203" s="99"/>
      <c r="V203" s="99"/>
      <c r="W203" s="99"/>
      <c r="X203" s="99"/>
      <c r="Y203" s="99"/>
      <c r="Z203" s="41" t="s">
        <v>1215</v>
      </c>
      <c r="AA203" s="91">
        <f>VLOOKUP(E203,Compte!A$1:K$398,9,FALSE)</f>
        <v>360</v>
      </c>
      <c r="AB203" s="102">
        <f t="shared" si="25"/>
        <v>295</v>
      </c>
      <c r="AC203" s="103">
        <f t="shared" si="26"/>
        <v>65</v>
      </c>
      <c r="AD203" s="118" t="s">
        <v>144</v>
      </c>
      <c r="AE203" s="118" t="s">
        <v>151</v>
      </c>
      <c r="AF203" s="118" t="s">
        <v>117</v>
      </c>
      <c r="AG203" s="119"/>
      <c r="AH203" s="119"/>
      <c r="AI203" s="521" t="s">
        <v>1306</v>
      </c>
      <c r="AJ203" s="103">
        <f t="shared" si="27"/>
        <v>265</v>
      </c>
      <c r="AK203" s="108">
        <v>140</v>
      </c>
      <c r="AL203" s="108">
        <v>125</v>
      </c>
      <c r="AM203" s="108"/>
      <c r="AN203" s="108"/>
      <c r="AO203" s="108"/>
      <c r="AP203" s="108"/>
      <c r="AQ203" s="108">
        <v>30</v>
      </c>
      <c r="AR203" s="109"/>
      <c r="AS203" s="110" t="str">
        <f>VLOOKUP(E203,Compte!A$1:K$398,10,FALSE)</f>
        <v>Cotisations aviron Isabelle Galasse (1er membre adulte ) + Baptiste Falmagne (etudiant 22 ans)</v>
      </c>
    </row>
    <row r="204" spans="1:45" ht="14.25" customHeight="1" x14ac:dyDescent="0.3">
      <c r="A204" s="91" t="str">
        <f t="shared" si="24"/>
        <v>GALASSE Isabelle</v>
      </c>
      <c r="B204" s="91">
        <f t="shared" si="28"/>
        <v>183</v>
      </c>
      <c r="C204" s="41" t="s">
        <v>1307</v>
      </c>
      <c r="D204" s="91">
        <f>VLOOKUP(C204,Compte!F$1:K$398,6,FALSE)</f>
        <v>4032</v>
      </c>
      <c r="E204" s="92">
        <v>4032</v>
      </c>
      <c r="F204" s="93">
        <f>VLOOKUP(E204,Compte!A$1:K$398,2,FALSE)</f>
        <v>45447</v>
      </c>
      <c r="G204" s="173">
        <v>2024</v>
      </c>
      <c r="H204" s="264">
        <v>45467</v>
      </c>
      <c r="I204" s="178" t="s">
        <v>1302</v>
      </c>
      <c r="J204" s="161" t="s">
        <v>1129</v>
      </c>
      <c r="K204" s="165"/>
      <c r="L204" s="166"/>
      <c r="M204" s="98">
        <f t="shared" si="29"/>
        <v>123</v>
      </c>
      <c r="N204" s="551"/>
      <c r="O204" s="146"/>
      <c r="P204" s="146"/>
      <c r="Q204" s="99"/>
      <c r="R204" s="167"/>
      <c r="S204" s="144"/>
      <c r="T204" s="481"/>
      <c r="U204" s="146"/>
      <c r="V204" s="146"/>
      <c r="W204" s="146"/>
      <c r="X204" s="146"/>
      <c r="Y204" s="146"/>
      <c r="Z204" s="41" t="s">
        <v>1215</v>
      </c>
      <c r="AA204" s="91">
        <f>VLOOKUP(E204,Compte!A$1:K$398,9,FALSE)</f>
        <v>30</v>
      </c>
      <c r="AB204" s="102">
        <f t="shared" si="25"/>
        <v>0</v>
      </c>
      <c r="AC204" s="103">
        <f t="shared" si="26"/>
        <v>30</v>
      </c>
      <c r="AD204" s="265" t="s">
        <v>144</v>
      </c>
      <c r="AE204" s="265" t="s">
        <v>151</v>
      </c>
      <c r="AF204" s="265" t="s">
        <v>117</v>
      </c>
      <c r="AG204" s="512"/>
      <c r="AH204" s="512"/>
      <c r="AI204" s="612" t="s">
        <v>1306</v>
      </c>
      <c r="AJ204" s="103">
        <f t="shared" si="27"/>
        <v>0</v>
      </c>
      <c r="AK204" s="169"/>
      <c r="AL204" s="169"/>
      <c r="AM204" s="169"/>
      <c r="AN204" s="107"/>
      <c r="AO204" s="107"/>
      <c r="AP204" s="107"/>
      <c r="AQ204" s="108"/>
      <c r="AR204" s="109"/>
      <c r="AS204" s="110" t="str">
        <f>VLOOKUP(E204,Compte!A$1:K$398,10,FALSE)</f>
        <v>Cotisation pour acces salle de sport Isabelle Galasse</v>
      </c>
    </row>
    <row r="205" spans="1:45" ht="14.25" hidden="1" customHeight="1" x14ac:dyDescent="0.3">
      <c r="A205" s="91" t="str">
        <f t="shared" si="24"/>
        <v>GASPARD Francis</v>
      </c>
      <c r="B205" s="91">
        <f t="shared" si="28"/>
        <v>184</v>
      </c>
      <c r="C205" s="92" t="s">
        <v>1308</v>
      </c>
      <c r="D205" s="91">
        <f>VLOOKUP(C205,Compte!F$1:K$398,6,FALSE)</f>
        <v>139</v>
      </c>
      <c r="E205" s="92">
        <v>139</v>
      </c>
      <c r="F205" s="93">
        <f>VLOOKUP(E205,Compte!A$1:K$398,2,FALSE)</f>
        <v>45350</v>
      </c>
      <c r="G205" s="204">
        <v>2024</v>
      </c>
      <c r="H205" s="111">
        <v>45552</v>
      </c>
      <c r="I205" s="203" t="s">
        <v>1309</v>
      </c>
      <c r="J205" s="204" t="s">
        <v>1310</v>
      </c>
      <c r="K205" s="182"/>
      <c r="L205" s="198"/>
      <c r="M205" s="98">
        <f t="shared" si="29"/>
        <v>123</v>
      </c>
      <c r="N205" s="552"/>
      <c r="O205" s="557"/>
      <c r="P205" s="137"/>
      <c r="Q205" s="433"/>
      <c r="R205" s="136"/>
      <c r="S205" s="136"/>
      <c r="T205" s="247"/>
      <c r="U205" s="99"/>
      <c r="V205" s="99"/>
      <c r="W205" s="99"/>
      <c r="X205" s="99"/>
      <c r="Y205" s="99"/>
      <c r="Z205" s="41" t="s">
        <v>1215</v>
      </c>
      <c r="AA205" s="91">
        <f>VLOOKUP(E205,Compte!A$1:K$398,9,FALSE)</f>
        <v>175</v>
      </c>
      <c r="AB205" s="102">
        <f t="shared" si="25"/>
        <v>175</v>
      </c>
      <c r="AC205" s="103">
        <f t="shared" si="26"/>
        <v>0</v>
      </c>
      <c r="AD205" s="118" t="s">
        <v>115</v>
      </c>
      <c r="AE205" s="118" t="s">
        <v>116</v>
      </c>
      <c r="AF205" s="118" t="s">
        <v>188</v>
      </c>
      <c r="AG205" s="509"/>
      <c r="AH205" s="509"/>
      <c r="AI205" s="130" t="s">
        <v>1311</v>
      </c>
      <c r="AJ205" s="103">
        <f t="shared" si="27"/>
        <v>175</v>
      </c>
      <c r="AK205" s="108">
        <v>110</v>
      </c>
      <c r="AL205" s="108">
        <v>65</v>
      </c>
      <c r="AM205" s="108"/>
      <c r="AN205" s="108"/>
      <c r="AO205" s="108"/>
      <c r="AP205" s="108"/>
      <c r="AQ205" s="108"/>
      <c r="AR205" s="109"/>
      <c r="AS205" s="110" t="str">
        <f>VLOOKUP(E205,Compte!A$1:K$398,10,FALSE)</f>
        <v>Cotisation 2024</v>
      </c>
    </row>
    <row r="206" spans="1:45" ht="14.25" hidden="1" customHeight="1" x14ac:dyDescent="0.3">
      <c r="A206" s="91" t="str">
        <f t="shared" si="24"/>
        <v>GAUTIER Florence</v>
      </c>
      <c r="B206" s="91">
        <f t="shared" si="28"/>
        <v>185</v>
      </c>
      <c r="C206" s="92" t="s">
        <v>1312</v>
      </c>
      <c r="D206" s="91">
        <f>VLOOKUP(C206,Compte!F$1:K$398,6,FALSE)</f>
        <v>201</v>
      </c>
      <c r="E206" s="92">
        <v>201</v>
      </c>
      <c r="F206" s="93">
        <f>VLOOKUP(E206,Compte!A$1:K$398,2,FALSE)</f>
        <v>45376</v>
      </c>
      <c r="G206" s="192">
        <v>2024</v>
      </c>
      <c r="H206" s="111">
        <v>45381</v>
      </c>
      <c r="I206" s="193" t="s">
        <v>1313</v>
      </c>
      <c r="J206" s="192" t="s">
        <v>1005</v>
      </c>
      <c r="K206" s="113" t="s">
        <v>108</v>
      </c>
      <c r="L206" s="120">
        <v>24066</v>
      </c>
      <c r="M206" s="98">
        <f t="shared" si="29"/>
        <v>58</v>
      </c>
      <c r="N206" s="432" t="s">
        <v>1314</v>
      </c>
      <c r="O206" s="426">
        <v>5170</v>
      </c>
      <c r="P206" s="115" t="s">
        <v>110</v>
      </c>
      <c r="Q206" s="99" t="s">
        <v>135</v>
      </c>
      <c r="R206" s="116" t="s">
        <v>147</v>
      </c>
      <c r="S206" s="116" t="s">
        <v>1315</v>
      </c>
      <c r="T206" s="456" t="s">
        <v>1316</v>
      </c>
      <c r="U206" s="99"/>
      <c r="V206" s="99"/>
      <c r="W206" s="99"/>
      <c r="X206" s="99"/>
      <c r="Y206" s="99"/>
      <c r="Z206" s="41" t="s">
        <v>1317</v>
      </c>
      <c r="AA206" s="91">
        <f>VLOOKUP(E206,Compte!A$1:K$398,9,FALSE)</f>
        <v>175</v>
      </c>
      <c r="AB206" s="102">
        <f t="shared" si="25"/>
        <v>175</v>
      </c>
      <c r="AC206" s="103">
        <f t="shared" si="26"/>
        <v>0</v>
      </c>
      <c r="AD206" s="118" t="s">
        <v>115</v>
      </c>
      <c r="AE206" s="118" t="s">
        <v>116</v>
      </c>
      <c r="AF206" s="118" t="s">
        <v>188</v>
      </c>
      <c r="AG206" s="152">
        <v>1</v>
      </c>
      <c r="AH206" s="152" t="s">
        <v>230</v>
      </c>
      <c r="AI206" s="106"/>
      <c r="AJ206" s="103">
        <f t="shared" si="27"/>
        <v>175</v>
      </c>
      <c r="AK206" s="108">
        <v>110</v>
      </c>
      <c r="AL206" s="386">
        <v>65</v>
      </c>
      <c r="AM206" s="386">
        <v>-10</v>
      </c>
      <c r="AN206" s="92">
        <v>10</v>
      </c>
      <c r="AO206" s="92"/>
      <c r="AP206" s="92"/>
      <c r="AQ206" s="92"/>
      <c r="AR206" s="124"/>
      <c r="AS206" s="110" t="str">
        <f>VLOOKUP(E206,Compte!A$1:K$398,10,FALSE)</f>
        <v>Cotisation saison ete Florence Gautier</v>
      </c>
    </row>
    <row r="207" spans="1:45" ht="14.25" hidden="1" customHeight="1" x14ac:dyDescent="0.3">
      <c r="A207" s="91" t="str">
        <f t="shared" si="24"/>
        <v xml:space="preserve">GEERAERTS Adélaïde </v>
      </c>
      <c r="B207" s="91">
        <f t="shared" si="28"/>
        <v>186</v>
      </c>
      <c r="C207" s="398" t="s">
        <v>1318</v>
      </c>
      <c r="D207" s="91">
        <f>VLOOKUP(C207,Compte!F$1:K$398,6,FALSE)</f>
        <v>149</v>
      </c>
      <c r="E207" s="92">
        <v>149</v>
      </c>
      <c r="F207" s="93">
        <f>VLOOKUP(E207,Compte!A$1:K$398,2,FALSE)</f>
        <v>45355</v>
      </c>
      <c r="G207" s="128">
        <v>2024</v>
      </c>
      <c r="H207" s="111">
        <v>45374</v>
      </c>
      <c r="I207" s="112" t="s">
        <v>1319</v>
      </c>
      <c r="J207" s="92" t="s">
        <v>1320</v>
      </c>
      <c r="K207" s="113" t="s">
        <v>108</v>
      </c>
      <c r="L207" s="114">
        <v>29568</v>
      </c>
      <c r="M207" s="98">
        <f t="shared" si="29"/>
        <v>43</v>
      </c>
      <c r="N207" s="432" t="s">
        <v>1321</v>
      </c>
      <c r="O207" s="426">
        <v>5100</v>
      </c>
      <c r="P207" s="115" t="s">
        <v>169</v>
      </c>
      <c r="Q207" s="99" t="s">
        <v>135</v>
      </c>
      <c r="R207" s="116" t="s">
        <v>147</v>
      </c>
      <c r="S207" s="121" t="s">
        <v>1322</v>
      </c>
      <c r="T207" s="115" t="s">
        <v>1323</v>
      </c>
      <c r="U207" s="99"/>
      <c r="V207" s="99"/>
      <c r="W207" s="99"/>
      <c r="X207" s="99"/>
      <c r="Y207" s="99"/>
      <c r="Z207" s="41" t="s">
        <v>1324</v>
      </c>
      <c r="AA207" s="91">
        <f>VLOOKUP(E207,Compte!A$1:K$398,9,FALSE)</f>
        <v>165</v>
      </c>
      <c r="AB207" s="102">
        <f t="shared" si="25"/>
        <v>165</v>
      </c>
      <c r="AC207" s="103">
        <f t="shared" si="26"/>
        <v>0</v>
      </c>
      <c r="AD207" s="118" t="s">
        <v>160</v>
      </c>
      <c r="AE207" s="118" t="s">
        <v>161</v>
      </c>
      <c r="AF207" s="118" t="s">
        <v>188</v>
      </c>
      <c r="AG207" s="152"/>
      <c r="AH207" s="152"/>
      <c r="AI207" s="515" t="s">
        <v>460</v>
      </c>
      <c r="AJ207" s="103">
        <f t="shared" si="27"/>
        <v>165</v>
      </c>
      <c r="AK207" s="108">
        <v>110</v>
      </c>
      <c r="AL207" s="108">
        <v>55</v>
      </c>
      <c r="AM207" s="108"/>
      <c r="AN207" s="92"/>
      <c r="AO207" s="92"/>
      <c r="AP207" s="92"/>
      <c r="AQ207" s="92"/>
      <c r="AR207" s="124"/>
      <c r="AS207" s="110" t="str">
        <f>VLOOKUP(E207,Compte!A$1:K$398,10,FALSE)</f>
        <v>cotisations Yachting adulte complete 2024</v>
      </c>
    </row>
    <row r="208" spans="1:45" ht="14.25" customHeight="1" x14ac:dyDescent="0.3">
      <c r="A208" s="91" t="str">
        <f t="shared" si="24"/>
        <v>GENDEBIEN Anne</v>
      </c>
      <c r="B208" s="91">
        <f t="shared" si="28"/>
        <v>187</v>
      </c>
      <c r="C208" s="92" t="s">
        <v>1325</v>
      </c>
      <c r="D208" s="91">
        <f>VLOOKUP(C208,Compte!F$1:K$398,6,FALSE)</f>
        <v>1008</v>
      </c>
      <c r="E208" s="92">
        <v>1008</v>
      </c>
      <c r="F208" s="93">
        <f>VLOOKUP(E208,Compte!A$1:K$398,2,FALSE)</f>
        <v>45359</v>
      </c>
      <c r="G208" s="173">
        <v>2024</v>
      </c>
      <c r="H208" s="95">
        <v>45374</v>
      </c>
      <c r="I208" s="140" t="s">
        <v>1326</v>
      </c>
      <c r="J208" s="92" t="s">
        <v>752</v>
      </c>
      <c r="K208" s="113" t="s">
        <v>108</v>
      </c>
      <c r="L208" s="114">
        <v>23935</v>
      </c>
      <c r="M208" s="98">
        <f t="shared" si="29"/>
        <v>58</v>
      </c>
      <c r="N208" s="125" t="s">
        <v>1327</v>
      </c>
      <c r="O208" s="115">
        <v>5310</v>
      </c>
      <c r="P208" s="115" t="s">
        <v>1328</v>
      </c>
      <c r="Q208" s="99" t="s">
        <v>135</v>
      </c>
      <c r="R208" s="116" t="s">
        <v>147</v>
      </c>
      <c r="S208" s="116" t="s">
        <v>1329</v>
      </c>
      <c r="T208" s="195" t="s">
        <v>1330</v>
      </c>
      <c r="U208" s="99"/>
      <c r="V208" s="99"/>
      <c r="W208" s="99"/>
      <c r="X208" s="99"/>
      <c r="Y208" s="99"/>
      <c r="Z208" s="41" t="s">
        <v>1331</v>
      </c>
      <c r="AA208" s="91">
        <f>VLOOKUP(E208,Compte!A$1:K$398,9,FALSE)</f>
        <v>230</v>
      </c>
      <c r="AB208" s="123">
        <f t="shared" si="25"/>
        <v>230</v>
      </c>
      <c r="AC208" s="91">
        <f t="shared" si="26"/>
        <v>0</v>
      </c>
      <c r="AD208" s="118" t="s">
        <v>144</v>
      </c>
      <c r="AE208" s="118" t="s">
        <v>151</v>
      </c>
      <c r="AF208" s="118" t="s">
        <v>188</v>
      </c>
      <c r="AG208" s="119"/>
      <c r="AH208" s="119"/>
      <c r="AI208" s="521" t="s">
        <v>1332</v>
      </c>
      <c r="AJ208" s="103">
        <f t="shared" si="27"/>
        <v>230</v>
      </c>
      <c r="AK208" s="92">
        <v>110</v>
      </c>
      <c r="AL208" s="92">
        <v>120</v>
      </c>
      <c r="AM208" s="92"/>
      <c r="AN208" s="92"/>
      <c r="AO208" s="92"/>
      <c r="AP208" s="92"/>
      <c r="AQ208" s="92"/>
      <c r="AR208" s="124"/>
      <c r="AS208" s="110" t="str">
        <f>VLOOKUP(E208,Compte!A$1:K$398,10,FALSE)</f>
        <v>cotisation aviron 2024</v>
      </c>
    </row>
    <row r="209" spans="1:45" ht="14.25" hidden="1" customHeight="1" x14ac:dyDescent="0.3">
      <c r="A209" s="91" t="str">
        <f t="shared" si="24"/>
        <v>GERAERTS Jean-Luc</v>
      </c>
      <c r="B209" s="91">
        <f t="shared" si="28"/>
        <v>188</v>
      </c>
      <c r="C209" s="92" t="s">
        <v>1333</v>
      </c>
      <c r="D209" s="91">
        <f>VLOOKUP(C209,Compte!F$1:K$398,6,FALSE)</f>
        <v>239</v>
      </c>
      <c r="E209" s="92">
        <v>239</v>
      </c>
      <c r="F209" s="93">
        <f>VLOOKUP(E209,Compte!A$1:K$398,2,FALSE)</f>
        <v>45384</v>
      </c>
      <c r="G209" s="173">
        <v>2024</v>
      </c>
      <c r="H209" s="95">
        <v>45398</v>
      </c>
      <c r="I209" s="140" t="s">
        <v>1334</v>
      </c>
      <c r="J209" s="92" t="s">
        <v>1335</v>
      </c>
      <c r="K209" s="113" t="s">
        <v>121</v>
      </c>
      <c r="L209" s="114">
        <v>23915</v>
      </c>
      <c r="M209" s="98">
        <f t="shared" si="29"/>
        <v>58</v>
      </c>
      <c r="N209" s="115" t="s">
        <v>1336</v>
      </c>
      <c r="O209" s="115">
        <v>6700</v>
      </c>
      <c r="P209" s="115" t="s">
        <v>1337</v>
      </c>
      <c r="Q209" s="99" t="s">
        <v>688</v>
      </c>
      <c r="R209" s="116" t="s">
        <v>147</v>
      </c>
      <c r="S209" s="121" t="s">
        <v>1338</v>
      </c>
      <c r="T209" s="126" t="s">
        <v>1339</v>
      </c>
      <c r="U209" s="99"/>
      <c r="V209" s="99"/>
      <c r="W209" s="99"/>
      <c r="X209" s="99"/>
      <c r="Y209" s="99"/>
      <c r="Z209" s="41" t="s">
        <v>1340</v>
      </c>
      <c r="AA209" s="91">
        <f>VLOOKUP(E209,Compte!A$1:K$398,9,FALSE)</f>
        <v>175</v>
      </c>
      <c r="AB209" s="123">
        <f t="shared" si="25"/>
        <v>175</v>
      </c>
      <c r="AC209" s="91">
        <f t="shared" si="26"/>
        <v>0</v>
      </c>
      <c r="AD209" s="118" t="s">
        <v>115</v>
      </c>
      <c r="AE209" s="118" t="s">
        <v>116</v>
      </c>
      <c r="AF209" s="118" t="s">
        <v>188</v>
      </c>
      <c r="AG209" s="119"/>
      <c r="AH209" s="119"/>
      <c r="AI209" s="395"/>
      <c r="AJ209" s="103">
        <f t="shared" si="27"/>
        <v>175</v>
      </c>
      <c r="AK209" s="92">
        <v>110</v>
      </c>
      <c r="AL209" s="92">
        <v>65</v>
      </c>
      <c r="AM209" s="92"/>
      <c r="AN209" s="92"/>
      <c r="AO209" s="92"/>
      <c r="AP209" s="92"/>
      <c r="AQ209" s="92"/>
      <c r="AR209" s="124"/>
      <c r="AS209" s="110" t="str">
        <f>VLOOKUP(E209,Compte!A$1:K$398,10,FALSE)</f>
        <v>Cotisation 2024 tennis</v>
      </c>
    </row>
    <row r="210" spans="1:45" ht="14.25" hidden="1" customHeight="1" x14ac:dyDescent="0.3">
      <c r="A210" s="91" t="str">
        <f t="shared" si="24"/>
        <v>GERETTI Veronique</v>
      </c>
      <c r="B210" s="91">
        <f t="shared" si="28"/>
        <v>189</v>
      </c>
      <c r="C210" s="92" t="s">
        <v>1341</v>
      </c>
      <c r="D210" s="91">
        <f>VLOOKUP(C210,Compte!F$1:K$398,6,FALSE)</f>
        <v>247</v>
      </c>
      <c r="E210" s="92">
        <v>247</v>
      </c>
      <c r="F210" s="93">
        <f>VLOOKUP(E210,Compte!A$1:K$398,2,FALSE)</f>
        <v>45384</v>
      </c>
      <c r="G210" s="183">
        <v>2024</v>
      </c>
      <c r="H210" s="139">
        <v>45399</v>
      </c>
      <c r="I210" s="112" t="s">
        <v>1342</v>
      </c>
      <c r="J210" s="92" t="s">
        <v>1139</v>
      </c>
      <c r="K210" s="113" t="s">
        <v>108</v>
      </c>
      <c r="L210" s="114">
        <v>21658</v>
      </c>
      <c r="M210" s="98">
        <f t="shared" si="29"/>
        <v>64</v>
      </c>
      <c r="N210" s="115" t="s">
        <v>1343</v>
      </c>
      <c r="O210" s="115">
        <v>5170</v>
      </c>
      <c r="P210" s="115" t="s">
        <v>110</v>
      </c>
      <c r="Q210" s="99" t="s">
        <v>135</v>
      </c>
      <c r="R210" s="116" t="s">
        <v>1344</v>
      </c>
      <c r="S210" s="116" t="s">
        <v>1345</v>
      </c>
      <c r="T210" s="126" t="s">
        <v>1346</v>
      </c>
      <c r="U210" s="99"/>
      <c r="V210" s="99"/>
      <c r="W210" s="99"/>
      <c r="X210" s="99"/>
      <c r="Y210" s="99"/>
      <c r="Z210" s="41" t="s">
        <v>1347</v>
      </c>
      <c r="AA210" s="91">
        <f>VLOOKUP(E210,Compte!A$1:K$398,9,FALSE)</f>
        <v>175</v>
      </c>
      <c r="AB210" s="102">
        <f t="shared" si="25"/>
        <v>175</v>
      </c>
      <c r="AC210" s="103">
        <f t="shared" si="26"/>
        <v>0</v>
      </c>
      <c r="AD210" s="118" t="s">
        <v>115</v>
      </c>
      <c r="AE210" s="118" t="s">
        <v>116</v>
      </c>
      <c r="AF210" s="118" t="s">
        <v>188</v>
      </c>
      <c r="AG210" s="119"/>
      <c r="AH210" s="119"/>
      <c r="AI210" s="395"/>
      <c r="AJ210" s="103">
        <f t="shared" si="27"/>
        <v>175</v>
      </c>
      <c r="AK210" s="108">
        <v>110</v>
      </c>
      <c r="AL210" s="108">
        <v>65</v>
      </c>
      <c r="AM210" s="108"/>
      <c r="AN210" s="92"/>
      <c r="AO210" s="92"/>
      <c r="AP210" s="92"/>
      <c r="AQ210" s="92"/>
      <c r="AR210" s="124"/>
      <c r="AS210" s="110" t="str">
        <f>VLOOKUP(E210,Compte!A$1:K$398,10,FALSE)</f>
        <v>Cotisation tennis ete 2024 Geretti veronique</v>
      </c>
    </row>
    <row r="211" spans="1:45" ht="14.25" customHeight="1" x14ac:dyDescent="0.3">
      <c r="A211" s="91" t="str">
        <f t="shared" si="24"/>
        <v>GERIN  Elisabeth</v>
      </c>
      <c r="B211" s="91">
        <f t="shared" si="28"/>
        <v>190</v>
      </c>
      <c r="C211" s="92" t="s">
        <v>1348</v>
      </c>
      <c r="D211" s="91">
        <f>VLOOKUP(C211,Compte!F$1:K$398,6,FALSE)</f>
        <v>4005</v>
      </c>
      <c r="E211" s="92">
        <v>4005</v>
      </c>
      <c r="F211" s="93">
        <f>VLOOKUP(E211,Compte!A$1:K$398,2,FALSE)</f>
        <v>45414</v>
      </c>
      <c r="G211" s="183">
        <v>2024</v>
      </c>
      <c r="H211" s="139">
        <v>45428</v>
      </c>
      <c r="I211" s="112" t="s">
        <v>1349</v>
      </c>
      <c r="J211" s="92" t="s">
        <v>776</v>
      </c>
      <c r="K211" s="113" t="s">
        <v>108</v>
      </c>
      <c r="L211" s="114">
        <v>33796</v>
      </c>
      <c r="M211" s="98">
        <f t="shared" si="29"/>
        <v>31</v>
      </c>
      <c r="N211" s="131" t="s">
        <v>1350</v>
      </c>
      <c r="O211" s="115">
        <v>5100</v>
      </c>
      <c r="P211" s="113" t="s">
        <v>169</v>
      </c>
      <c r="Q211" s="99" t="s">
        <v>135</v>
      </c>
      <c r="R211" s="116" t="s">
        <v>147</v>
      </c>
      <c r="S211" s="136" t="s">
        <v>1351</v>
      </c>
      <c r="T211" s="475" t="s">
        <v>1352</v>
      </c>
      <c r="U211" s="99"/>
      <c r="V211" s="99"/>
      <c r="W211" s="99"/>
      <c r="X211" s="99"/>
      <c r="Y211" s="99"/>
      <c r="Z211" s="41" t="s">
        <v>1353</v>
      </c>
      <c r="AA211" s="91">
        <f>VLOOKUP(E211,Compte!A$1:K$398,9,FALSE)</f>
        <v>380</v>
      </c>
      <c r="AB211" s="102">
        <f t="shared" si="25"/>
        <v>380</v>
      </c>
      <c r="AC211" s="103">
        <f t="shared" si="26"/>
        <v>0</v>
      </c>
      <c r="AD211" s="118" t="s">
        <v>144</v>
      </c>
      <c r="AE211" s="118" t="s">
        <v>151</v>
      </c>
      <c r="AF211" s="118" t="s">
        <v>188</v>
      </c>
      <c r="AG211" s="119"/>
      <c r="AH211" s="119"/>
      <c r="AI211" s="521" t="s">
        <v>1354</v>
      </c>
      <c r="AJ211" s="103">
        <f t="shared" si="27"/>
        <v>230</v>
      </c>
      <c r="AK211" s="108">
        <v>110</v>
      </c>
      <c r="AL211" s="108">
        <v>120</v>
      </c>
      <c r="AM211" s="108"/>
      <c r="AN211" s="108"/>
      <c r="AO211" s="108">
        <v>150</v>
      </c>
      <c r="AP211" s="108"/>
      <c r="AQ211" s="108"/>
      <c r="AR211" s="109"/>
      <c r="AS211" s="110" t="str">
        <f>VLOOKUP(E211,Compte!A$1:K$398,10,FALSE)</f>
        <v>Elisabeth Gerin: inscription individuelle - droit garage : double ( AS)</v>
      </c>
    </row>
    <row r="212" spans="1:45" ht="14.25" customHeight="1" x14ac:dyDescent="0.3">
      <c r="A212" s="91" t="str">
        <f t="shared" si="24"/>
        <v>GERIN  Nicolas</v>
      </c>
      <c r="B212" s="91">
        <f t="shared" si="28"/>
        <v>191</v>
      </c>
      <c r="C212" s="399" t="s">
        <v>1355</v>
      </c>
      <c r="D212" s="91">
        <f>VLOOKUP(C212,Compte!F$1:K$398,6,FALSE)</f>
        <v>133</v>
      </c>
      <c r="E212" s="92">
        <v>133</v>
      </c>
      <c r="F212" s="93">
        <f>VLOOKUP(E212,Compte!A$1:K$398,2,FALSE)</f>
        <v>45348</v>
      </c>
      <c r="G212" s="183">
        <v>2024</v>
      </c>
      <c r="H212" s="139">
        <v>45357</v>
      </c>
      <c r="I212" s="140" t="s">
        <v>1349</v>
      </c>
      <c r="J212" s="138" t="s">
        <v>640</v>
      </c>
      <c r="K212" s="141" t="s">
        <v>121</v>
      </c>
      <c r="L212" s="142">
        <v>34473</v>
      </c>
      <c r="M212" s="98">
        <f t="shared" si="29"/>
        <v>29</v>
      </c>
      <c r="N212" s="422" t="s">
        <v>1356</v>
      </c>
      <c r="O212" s="143"/>
      <c r="P212" s="141"/>
      <c r="Q212" s="99" t="s">
        <v>135</v>
      </c>
      <c r="R212" s="144"/>
      <c r="S212" s="116" t="s">
        <v>1357</v>
      </c>
      <c r="T212" s="141" t="s">
        <v>1358</v>
      </c>
      <c r="U212" s="146"/>
      <c r="V212" s="146"/>
      <c r="W212" s="146"/>
      <c r="X212" s="146"/>
      <c r="Y212" s="146"/>
      <c r="Z212" s="41" t="s">
        <v>1359</v>
      </c>
      <c r="AA212" s="91">
        <f>VLOOKUP(E212,Compte!A$1:K$398,9,FALSE)</f>
        <v>395</v>
      </c>
      <c r="AB212" s="123">
        <f t="shared" si="25"/>
        <v>395</v>
      </c>
      <c r="AC212" s="91">
        <f t="shared" si="26"/>
        <v>0</v>
      </c>
      <c r="AD212" s="147" t="s">
        <v>144</v>
      </c>
      <c r="AE212" s="147" t="s">
        <v>151</v>
      </c>
      <c r="AF212" s="147" t="s">
        <v>188</v>
      </c>
      <c r="AG212" s="152"/>
      <c r="AH212" s="152"/>
      <c r="AI212" s="526" t="s">
        <v>1360</v>
      </c>
      <c r="AJ212" s="103">
        <f t="shared" si="27"/>
        <v>230</v>
      </c>
      <c r="AK212" s="138">
        <v>110</v>
      </c>
      <c r="AL212" s="138">
        <v>120</v>
      </c>
      <c r="AM212" s="358"/>
      <c r="AN212" s="138"/>
      <c r="AO212" s="138">
        <v>150</v>
      </c>
      <c r="AP212" s="138">
        <v>15</v>
      </c>
      <c r="AQ212" s="92"/>
      <c r="AR212" s="124"/>
      <c r="AS212" s="110" t="str">
        <f>VLOOKUP(E212,Compte!A$1:K$398,10,FALSE)</f>
        <v>Indiv adulte Aviron/Casier/Bateau "Pelican"</v>
      </c>
    </row>
    <row r="213" spans="1:45" ht="14.25" customHeight="1" x14ac:dyDescent="0.3">
      <c r="A213" s="91" t="str">
        <f t="shared" si="24"/>
        <v>GHILAIN Noëlle</v>
      </c>
      <c r="B213" s="91">
        <f t="shared" si="28"/>
        <v>192</v>
      </c>
      <c r="C213" s="138" t="s">
        <v>1361</v>
      </c>
      <c r="D213" s="91">
        <f>VLOOKUP(C213,Compte!F$1:K$398,6,FALSE)</f>
        <v>4090</v>
      </c>
      <c r="E213" s="92">
        <v>4090</v>
      </c>
      <c r="F213" s="93">
        <f>VLOOKUP(E213,Compte!A$1:K$398,2,FALSE)</f>
        <v>45540</v>
      </c>
      <c r="G213" s="183">
        <v>2024</v>
      </c>
      <c r="H213" s="139">
        <v>45551</v>
      </c>
      <c r="I213" s="140" t="s">
        <v>1362</v>
      </c>
      <c r="J213" s="138" t="s">
        <v>1363</v>
      </c>
      <c r="K213" s="141" t="s">
        <v>108</v>
      </c>
      <c r="L213" s="142">
        <v>28074</v>
      </c>
      <c r="M213" s="98">
        <f t="shared" si="29"/>
        <v>47</v>
      </c>
      <c r="N213" s="429" t="s">
        <v>1364</v>
      </c>
      <c r="O213" s="143">
        <v>5310</v>
      </c>
      <c r="P213" s="143" t="s">
        <v>1365</v>
      </c>
      <c r="Q213" s="143" t="s">
        <v>135</v>
      </c>
      <c r="R213" s="144" t="s">
        <v>147</v>
      </c>
      <c r="S213" s="121" t="s">
        <v>1366</v>
      </c>
      <c r="T213" s="467" t="s">
        <v>1367</v>
      </c>
      <c r="U213" s="146"/>
      <c r="V213" s="146"/>
      <c r="W213" s="146"/>
      <c r="X213" s="146"/>
      <c r="Y213" s="146"/>
      <c r="Z213" s="41" t="s">
        <v>1368</v>
      </c>
      <c r="AA213" s="91">
        <f>VLOOKUP(E213,Compte!A$1:K$398,9,FALSE)</f>
        <v>310</v>
      </c>
      <c r="AB213" s="102">
        <f t="shared" si="25"/>
        <v>80</v>
      </c>
      <c r="AC213" s="103">
        <f t="shared" si="26"/>
        <v>230</v>
      </c>
      <c r="AD213" s="147" t="s">
        <v>144</v>
      </c>
      <c r="AE213" s="147" t="s">
        <v>151</v>
      </c>
      <c r="AF213" s="147" t="s">
        <v>188</v>
      </c>
      <c r="AG213" s="509"/>
      <c r="AH213" s="509"/>
      <c r="AI213" s="511" t="s">
        <v>1369</v>
      </c>
      <c r="AJ213" s="103">
        <f t="shared" si="27"/>
        <v>80</v>
      </c>
      <c r="AK213" s="150">
        <v>30</v>
      </c>
      <c r="AL213" s="150">
        <v>50</v>
      </c>
      <c r="AM213" s="357"/>
      <c r="AN213" s="150"/>
      <c r="AO213" s="150"/>
      <c r="AP213" s="150"/>
      <c r="AQ213" s="108"/>
      <c r="AR213" s="109"/>
      <c r="AS213" s="110" t="str">
        <f>VLOOKUP(E213,Compte!A$1:K$398,10,FALSE)</f>
        <v>aviron 2024 et 2025 soit 80€ fin2024 + 230€ 2025 = 310€</v>
      </c>
    </row>
    <row r="214" spans="1:45" ht="14.25" customHeight="1" x14ac:dyDescent="0.3">
      <c r="A214" s="91" t="str">
        <f t="shared" si="24"/>
        <v>GHILAIN Noëlle</v>
      </c>
      <c r="B214" s="91">
        <f t="shared" si="28"/>
        <v>192</v>
      </c>
      <c r="C214" s="92" t="s">
        <v>1361</v>
      </c>
      <c r="D214" s="91">
        <f>VLOOKUP(C214,Compte!F$1:K$398,6,FALSE)</f>
        <v>4090</v>
      </c>
      <c r="E214" s="92" t="s">
        <v>144</v>
      </c>
      <c r="F214" s="93">
        <f>VLOOKUP(E214,Compte!A$1:K$398,2,FALSE)</f>
        <v>0</v>
      </c>
      <c r="G214" s="94">
        <v>2025</v>
      </c>
      <c r="H214" s="111">
        <v>45551</v>
      </c>
      <c r="I214" s="112" t="s">
        <v>1362</v>
      </c>
      <c r="J214" s="92" t="s">
        <v>1363</v>
      </c>
      <c r="K214" s="113" t="s">
        <v>108</v>
      </c>
      <c r="L214" s="114">
        <v>28074</v>
      </c>
      <c r="M214" s="98">
        <f t="shared" si="29"/>
        <v>47</v>
      </c>
      <c r="N214" s="125" t="s">
        <v>1364</v>
      </c>
      <c r="O214" s="115">
        <v>5310</v>
      </c>
      <c r="P214" s="115" t="s">
        <v>1365</v>
      </c>
      <c r="Q214" s="99" t="s">
        <v>135</v>
      </c>
      <c r="R214" s="116" t="s">
        <v>147</v>
      </c>
      <c r="S214" s="181" t="s">
        <v>1366</v>
      </c>
      <c r="T214" s="126" t="s">
        <v>1367</v>
      </c>
      <c r="U214" s="99"/>
      <c r="V214" s="99"/>
      <c r="W214" s="99"/>
      <c r="X214" s="99"/>
      <c r="Y214" s="99"/>
      <c r="Z214" s="41" t="s">
        <v>1368</v>
      </c>
      <c r="AA214" s="91">
        <f>VLOOKUP(E214,Compte!A$1:K$398,9,FALSE)</f>
        <v>0</v>
      </c>
      <c r="AB214" s="102">
        <f t="shared" si="25"/>
        <v>230</v>
      </c>
      <c r="AC214" s="103">
        <f t="shared" si="26"/>
        <v>-230</v>
      </c>
      <c r="AD214" s="118" t="s">
        <v>144</v>
      </c>
      <c r="AE214" s="118" t="s">
        <v>151</v>
      </c>
      <c r="AF214" s="118" t="s">
        <v>188</v>
      </c>
      <c r="AG214" s="130"/>
      <c r="AH214" s="130"/>
      <c r="AI214" s="106" t="s">
        <v>1369</v>
      </c>
      <c r="AJ214" s="103">
        <f t="shared" si="27"/>
        <v>230</v>
      </c>
      <c r="AK214" s="108">
        <v>110</v>
      </c>
      <c r="AL214" s="108">
        <v>120</v>
      </c>
      <c r="AM214" s="108"/>
      <c r="AN214" s="108"/>
      <c r="AO214" s="108"/>
      <c r="AP214" s="108"/>
      <c r="AQ214" s="108"/>
      <c r="AR214" s="109"/>
      <c r="AS214" s="110" t="str">
        <f>VLOOKUP(E214,Compte!A$1:K$398,10,FALSE)</f>
        <v>---</v>
      </c>
    </row>
    <row r="215" spans="1:45" ht="14.25" customHeight="1" x14ac:dyDescent="0.3">
      <c r="A215" s="91" t="str">
        <f t="shared" si="24"/>
        <v>GHIOT Augustin</v>
      </c>
      <c r="B215" s="91">
        <f t="shared" si="28"/>
        <v>193</v>
      </c>
      <c r="C215" s="92" t="s">
        <v>1370</v>
      </c>
      <c r="D215" s="91">
        <f>VLOOKUP(C215,Compte!F$1:K$398,6,FALSE)</f>
        <v>4011</v>
      </c>
      <c r="E215" s="92">
        <v>4011</v>
      </c>
      <c r="F215" s="93">
        <f>VLOOKUP(E215,Compte!A$1:K$398,2,FALSE)</f>
        <v>45425</v>
      </c>
      <c r="G215" s="94">
        <v>2024</v>
      </c>
      <c r="H215" s="111">
        <v>45428</v>
      </c>
      <c r="I215" s="112" t="s">
        <v>1371</v>
      </c>
      <c r="J215" s="92" t="s">
        <v>1372</v>
      </c>
      <c r="K215" s="113" t="s">
        <v>121</v>
      </c>
      <c r="L215" s="114">
        <v>39090</v>
      </c>
      <c r="M215" s="98">
        <f t="shared" si="29"/>
        <v>16</v>
      </c>
      <c r="N215" s="125" t="s">
        <v>1373</v>
      </c>
      <c r="O215" s="115">
        <v>5100</v>
      </c>
      <c r="P215" s="115" t="s">
        <v>169</v>
      </c>
      <c r="Q215" s="99" t="s">
        <v>135</v>
      </c>
      <c r="R215" s="116" t="s">
        <v>147</v>
      </c>
      <c r="S215" s="449" t="s">
        <v>1374</v>
      </c>
      <c r="T215" s="126" t="s">
        <v>1375</v>
      </c>
      <c r="U215" s="99"/>
      <c r="V215" s="99"/>
      <c r="W215" s="99"/>
      <c r="X215" s="99"/>
      <c r="Y215" s="99"/>
      <c r="Z215" s="41" t="s">
        <v>1376</v>
      </c>
      <c r="AA215" s="91">
        <f>VLOOKUP(E215,Compte!A$1:K$398,9,FALSE)</f>
        <v>180</v>
      </c>
      <c r="AB215" s="102">
        <f t="shared" si="25"/>
        <v>180</v>
      </c>
      <c r="AC215" s="103">
        <f t="shared" si="26"/>
        <v>0</v>
      </c>
      <c r="AD215" s="118" t="s">
        <v>144</v>
      </c>
      <c r="AE215" s="118" t="s">
        <v>450</v>
      </c>
      <c r="AF215" s="118" t="s">
        <v>188</v>
      </c>
      <c r="AG215" s="152"/>
      <c r="AH215" s="152"/>
      <c r="AI215" s="521" t="s">
        <v>1377</v>
      </c>
      <c r="AJ215" s="103">
        <f t="shared" si="27"/>
        <v>150</v>
      </c>
      <c r="AK215" s="108">
        <v>50</v>
      </c>
      <c r="AL215" s="108">
        <v>100</v>
      </c>
      <c r="AM215" s="108"/>
      <c r="AN215" s="108"/>
      <c r="AO215" s="108"/>
      <c r="AP215" s="108"/>
      <c r="AQ215" s="108">
        <v>30</v>
      </c>
      <c r="AR215" s="109"/>
      <c r="AS215" s="110" t="str">
        <f>VLOOKUP(E215,Compte!A$1:K$398,10,FALSE)</f>
        <v>Cotisation aviron   salle Augustin Ghiot</v>
      </c>
    </row>
    <row r="216" spans="1:45" ht="14.25" hidden="1" customHeight="1" x14ac:dyDescent="0.3">
      <c r="A216" s="91" t="str">
        <f t="shared" si="24"/>
        <v>GIARD David-Pierre</v>
      </c>
      <c r="B216" s="91">
        <f t="shared" si="28"/>
        <v>194</v>
      </c>
      <c r="C216" s="92" t="s">
        <v>1378</v>
      </c>
      <c r="D216" s="91">
        <f>VLOOKUP(C216,Compte!F$1:K$398,6,FALSE)</f>
        <v>187</v>
      </c>
      <c r="E216" s="92">
        <v>187</v>
      </c>
      <c r="F216" s="93">
        <f>VLOOKUP(E216,Compte!A$1:K$398,2,FALSE)</f>
        <v>45369</v>
      </c>
      <c r="G216" s="128">
        <v>2024</v>
      </c>
      <c r="H216" s="111">
        <v>45381</v>
      </c>
      <c r="I216" s="112" t="s">
        <v>1379</v>
      </c>
      <c r="J216" s="92" t="s">
        <v>1380</v>
      </c>
      <c r="K216" s="113" t="s">
        <v>121</v>
      </c>
      <c r="L216" s="114">
        <v>30527</v>
      </c>
      <c r="M216" s="98">
        <f t="shared" si="29"/>
        <v>40</v>
      </c>
      <c r="N216" s="115" t="s">
        <v>1381</v>
      </c>
      <c r="O216" s="115">
        <v>5310</v>
      </c>
      <c r="P216" s="115" t="s">
        <v>1328</v>
      </c>
      <c r="Q216" s="99" t="s">
        <v>135</v>
      </c>
      <c r="R216" s="116" t="s">
        <v>324</v>
      </c>
      <c r="S216" s="180" t="s">
        <v>1382</v>
      </c>
      <c r="T216" s="466" t="s">
        <v>1383</v>
      </c>
      <c r="U216" s="99"/>
      <c r="V216" s="99"/>
      <c r="W216" s="99"/>
      <c r="X216" s="99"/>
      <c r="Y216" s="99"/>
      <c r="Z216" s="41" t="s">
        <v>1384</v>
      </c>
      <c r="AA216" s="91">
        <f>VLOOKUP(E216,Compte!A$1:K$398,9,FALSE)</f>
        <v>165</v>
      </c>
      <c r="AB216" s="102">
        <f t="shared" si="25"/>
        <v>175</v>
      </c>
      <c r="AC216" s="103">
        <f t="shared" si="26"/>
        <v>-10</v>
      </c>
      <c r="AD216" s="118" t="s">
        <v>160</v>
      </c>
      <c r="AE216" s="118" t="s">
        <v>161</v>
      </c>
      <c r="AF216" s="118" t="s">
        <v>188</v>
      </c>
      <c r="AG216" s="119">
        <v>1</v>
      </c>
      <c r="AH216" s="119" t="s">
        <v>328</v>
      </c>
      <c r="AI216" s="515" t="s">
        <v>509</v>
      </c>
      <c r="AJ216" s="103">
        <f t="shared" si="27"/>
        <v>165</v>
      </c>
      <c r="AK216" s="108">
        <v>110</v>
      </c>
      <c r="AL216" s="108">
        <v>55</v>
      </c>
      <c r="AM216" s="108"/>
      <c r="AN216" s="108">
        <v>10</v>
      </c>
      <c r="AO216" s="108"/>
      <c r="AP216" s="108"/>
      <c r="AQ216" s="108"/>
      <c r="AR216" s="109"/>
      <c r="AS216" s="110" t="str">
        <f>VLOOKUP(E216,Compte!A$1:K$398,10,FALSE)</f>
        <v>Yachting GIARD 2024</v>
      </c>
    </row>
    <row r="217" spans="1:45" ht="14.25" hidden="1" customHeight="1" x14ac:dyDescent="0.3">
      <c r="A217" s="91" t="str">
        <f t="shared" si="24"/>
        <v>GIARD David-Pierre</v>
      </c>
      <c r="B217" s="91">
        <f t="shared" si="28"/>
        <v>194</v>
      </c>
      <c r="C217" s="161" t="s">
        <v>1378</v>
      </c>
      <c r="D217" s="91">
        <f>VLOOKUP(C217,Compte!F$1:K$398,6,FALSE)</f>
        <v>187</v>
      </c>
      <c r="E217" s="92">
        <v>241</v>
      </c>
      <c r="F217" s="93">
        <f>VLOOKUP(E217,Compte!A$1:K$398,2,FALSE)</f>
        <v>45384</v>
      </c>
      <c r="G217" s="401">
        <v>2024</v>
      </c>
      <c r="H217" s="162">
        <v>45398</v>
      </c>
      <c r="I217" s="178" t="s">
        <v>1379</v>
      </c>
      <c r="J217" s="161" t="s">
        <v>1380</v>
      </c>
      <c r="K217" s="165"/>
      <c r="L217" s="166"/>
      <c r="M217" s="98"/>
      <c r="N217" s="146"/>
      <c r="O217" s="146"/>
      <c r="P217" s="146"/>
      <c r="Q217" s="99"/>
      <c r="R217" s="167"/>
      <c r="S217" s="144"/>
      <c r="T217" s="474"/>
      <c r="U217" s="146"/>
      <c r="V217" s="146"/>
      <c r="W217" s="146"/>
      <c r="X217" s="146"/>
      <c r="Y217" s="146"/>
      <c r="Z217" s="41" t="s">
        <v>1384</v>
      </c>
      <c r="AA217" s="91">
        <f>VLOOKUP(E217,Compte!A$1:K$398,9,FALSE)</f>
        <v>10</v>
      </c>
      <c r="AB217" s="102">
        <f t="shared" si="25"/>
        <v>0</v>
      </c>
      <c r="AC217" s="103">
        <f t="shared" si="26"/>
        <v>10</v>
      </c>
      <c r="AD217" s="168" t="s">
        <v>160</v>
      </c>
      <c r="AE217" s="168" t="s">
        <v>161</v>
      </c>
      <c r="AF217" s="168" t="s">
        <v>188</v>
      </c>
      <c r="AG217" s="507"/>
      <c r="AH217" s="507"/>
      <c r="AI217" s="507" t="s">
        <v>330</v>
      </c>
      <c r="AJ217" s="103">
        <f t="shared" si="27"/>
        <v>0</v>
      </c>
      <c r="AK217" s="169"/>
      <c r="AL217" s="169"/>
      <c r="AM217" s="169"/>
      <c r="AN217" s="169"/>
      <c r="AO217" s="169"/>
      <c r="AP217" s="169"/>
      <c r="AQ217" s="108"/>
      <c r="AR217" s="109"/>
      <c r="AS217" s="110" t="str">
        <f>VLOOKUP(E217,Compte!A$1:K$398,10,FALSE)</f>
        <v>Cotisation membre effectif David-Pierre Giard</v>
      </c>
    </row>
    <row r="218" spans="1:45" ht="14.25" customHeight="1" x14ac:dyDescent="0.3">
      <c r="A218" s="91" t="str">
        <f t="shared" si="24"/>
        <v>GIROUL Vincent</v>
      </c>
      <c r="B218" s="91">
        <f t="shared" si="28"/>
        <v>195</v>
      </c>
      <c r="C218" s="92" t="s">
        <v>1385</v>
      </c>
      <c r="D218" s="91">
        <f>VLOOKUP(C218,Compte!F$1:K$398,6,FALSE)</f>
        <v>4119</v>
      </c>
      <c r="E218" s="92">
        <v>4119</v>
      </c>
      <c r="F218" s="93">
        <f>VLOOKUP(E218,Compte!A$1:K$398,2,FALSE)</f>
        <v>45551</v>
      </c>
      <c r="G218" s="94">
        <v>2024</v>
      </c>
      <c r="H218" s="111">
        <v>45588</v>
      </c>
      <c r="I218" s="112" t="s">
        <v>1386</v>
      </c>
      <c r="J218" s="41" t="s">
        <v>1387</v>
      </c>
      <c r="K218" s="113" t="s">
        <v>121</v>
      </c>
      <c r="L218" s="114">
        <v>26439</v>
      </c>
      <c r="M218" s="98">
        <f t="shared" ref="M218:M258" si="30">DATEDIF(L218,$L$3,"y")</f>
        <v>51</v>
      </c>
      <c r="N218" s="115" t="s">
        <v>1388</v>
      </c>
      <c r="O218" s="115">
        <v>1030</v>
      </c>
      <c r="P218" s="115" t="s">
        <v>1389</v>
      </c>
      <c r="Q218" s="99" t="s">
        <v>135</v>
      </c>
      <c r="R218" s="116" t="s">
        <v>147</v>
      </c>
      <c r="S218" s="121" t="s">
        <v>1390</v>
      </c>
      <c r="T218" s="115" t="s">
        <v>1391</v>
      </c>
      <c r="U218" s="99"/>
      <c r="V218" s="99"/>
      <c r="W218" s="99"/>
      <c r="X218" s="99"/>
      <c r="Y218" s="99"/>
      <c r="Z218" s="41" t="s">
        <v>1392</v>
      </c>
      <c r="AA218" s="91">
        <f>VLOOKUP(E218,Compte!A$1:K$398,9,FALSE)</f>
        <v>310</v>
      </c>
      <c r="AB218" s="102">
        <f t="shared" si="25"/>
        <v>80</v>
      </c>
      <c r="AC218" s="103">
        <f t="shared" si="26"/>
        <v>230</v>
      </c>
      <c r="AD218" s="118" t="s">
        <v>144</v>
      </c>
      <c r="AE218" s="118" t="s">
        <v>151</v>
      </c>
      <c r="AF218" s="118" t="s">
        <v>188</v>
      </c>
      <c r="AG218" s="130"/>
      <c r="AH218" s="130"/>
      <c r="AI218" s="106" t="s">
        <v>968</v>
      </c>
      <c r="AJ218" s="103">
        <f t="shared" si="27"/>
        <v>80</v>
      </c>
      <c r="AK218" s="108">
        <v>30</v>
      </c>
      <c r="AL218" s="108">
        <v>50</v>
      </c>
      <c r="AM218" s="108"/>
      <c r="AN218" s="92"/>
      <c r="AO218" s="92"/>
      <c r="AP218" s="92"/>
      <c r="AQ218" s="92"/>
      <c r="AR218" s="124"/>
      <c r="AS218" s="110" t="str">
        <f>VLOOKUP(E218,Compte!A$1:K$398,10,FALSE)</f>
        <v>Cotisation 2024 - 2025 Vincent Giroul</v>
      </c>
    </row>
    <row r="219" spans="1:45" ht="14.25" customHeight="1" x14ac:dyDescent="0.3">
      <c r="A219" s="91" t="str">
        <f t="shared" si="24"/>
        <v>GIROUL Vincent</v>
      </c>
      <c r="B219" s="91">
        <f t="shared" si="28"/>
        <v>195</v>
      </c>
      <c r="C219" s="41" t="s">
        <v>1385</v>
      </c>
      <c r="D219" s="91">
        <f>VLOOKUP(C219,Compte!F$1:K$398,6,FALSE)</f>
        <v>4119</v>
      </c>
      <c r="E219" s="92" t="s">
        <v>144</v>
      </c>
      <c r="F219" s="93">
        <f>VLOOKUP(E219,Compte!A$1:K$398,2,FALSE)</f>
        <v>0</v>
      </c>
      <c r="G219" s="173">
        <v>2025</v>
      </c>
      <c r="H219" s="95">
        <v>45588</v>
      </c>
      <c r="I219" s="84" t="s">
        <v>1386</v>
      </c>
      <c r="J219" s="41" t="s">
        <v>1387</v>
      </c>
      <c r="K219" s="96" t="s">
        <v>121</v>
      </c>
      <c r="L219" s="97">
        <v>26439</v>
      </c>
      <c r="M219" s="98">
        <f t="shared" si="30"/>
        <v>51</v>
      </c>
      <c r="N219" s="99" t="s">
        <v>1388</v>
      </c>
      <c r="O219" s="99">
        <v>1030</v>
      </c>
      <c r="P219" s="99" t="s">
        <v>1389</v>
      </c>
      <c r="Q219" s="99" t="s">
        <v>135</v>
      </c>
      <c r="R219" s="100" t="s">
        <v>147</v>
      </c>
      <c r="S219" s="188" t="s">
        <v>1390</v>
      </c>
      <c r="T219" s="99" t="s">
        <v>1391</v>
      </c>
      <c r="U219" s="99"/>
      <c r="V219" s="99"/>
      <c r="W219" s="99"/>
      <c r="X219" s="99"/>
      <c r="Y219" s="99"/>
      <c r="Z219" s="41" t="s">
        <v>1392</v>
      </c>
      <c r="AA219" s="91">
        <f>VLOOKUP(E219,Compte!A$1:K$398,9,FALSE)</f>
        <v>0</v>
      </c>
      <c r="AB219" s="102">
        <f t="shared" si="25"/>
        <v>230</v>
      </c>
      <c r="AC219" s="103">
        <f t="shared" si="26"/>
        <v>-230</v>
      </c>
      <c r="AD219" s="104" t="s">
        <v>144</v>
      </c>
      <c r="AE219" s="104" t="s">
        <v>151</v>
      </c>
      <c r="AF219" s="104" t="s">
        <v>188</v>
      </c>
      <c r="AG219" s="106"/>
      <c r="AH219" s="106"/>
      <c r="AI219" s="106"/>
      <c r="AJ219" s="103">
        <f t="shared" si="27"/>
        <v>230</v>
      </c>
      <c r="AK219" s="107">
        <v>110</v>
      </c>
      <c r="AL219" s="107">
        <v>120</v>
      </c>
      <c r="AM219" s="356"/>
      <c r="AN219" s="41"/>
      <c r="AO219" s="41"/>
      <c r="AP219" s="41"/>
      <c r="AQ219" s="92"/>
      <c r="AR219" s="124"/>
      <c r="AS219" s="110" t="str">
        <f>VLOOKUP(E219,Compte!A$1:K$398,10,FALSE)</f>
        <v>---</v>
      </c>
    </row>
    <row r="220" spans="1:45" ht="14.25" hidden="1" customHeight="1" x14ac:dyDescent="0.3">
      <c r="A220" s="91" t="str">
        <f t="shared" si="24"/>
        <v>GODEAU Nelle</v>
      </c>
      <c r="B220" s="91">
        <f t="shared" si="28"/>
        <v>196</v>
      </c>
      <c r="C220" s="92" t="s">
        <v>1393</v>
      </c>
      <c r="D220" s="91">
        <f>VLOOKUP(C220,Compte!F$1:K$398,6,FALSE)</f>
        <v>4001</v>
      </c>
      <c r="E220" s="92" t="s">
        <v>144</v>
      </c>
      <c r="F220" s="93">
        <f>VLOOKUP(E220,Compte!A$1:K$398,2,FALSE)</f>
        <v>0</v>
      </c>
      <c r="G220" s="128">
        <v>2024</v>
      </c>
      <c r="H220" s="111">
        <v>45428</v>
      </c>
      <c r="I220" s="112" t="s">
        <v>1394</v>
      </c>
      <c r="J220" s="92" t="s">
        <v>1406</v>
      </c>
      <c r="K220" s="113" t="s">
        <v>108</v>
      </c>
      <c r="L220" s="114">
        <v>39888</v>
      </c>
      <c r="M220" s="98">
        <f t="shared" si="30"/>
        <v>14</v>
      </c>
      <c r="N220" s="115" t="s">
        <v>1396</v>
      </c>
      <c r="O220" s="115">
        <v>5020</v>
      </c>
      <c r="P220" s="115" t="s">
        <v>1397</v>
      </c>
      <c r="Q220" s="99" t="s">
        <v>135</v>
      </c>
      <c r="R220" s="116" t="s">
        <v>147</v>
      </c>
      <c r="S220" s="121" t="s">
        <v>1398</v>
      </c>
      <c r="T220" s="251" t="s">
        <v>1407</v>
      </c>
      <c r="U220" s="99" t="s">
        <v>1405</v>
      </c>
      <c r="V220" s="99" t="s">
        <v>1395</v>
      </c>
      <c r="W220" s="99" t="s">
        <v>1013</v>
      </c>
      <c r="X220" s="99"/>
      <c r="Y220" s="99"/>
      <c r="Z220" s="41" t="s">
        <v>1400</v>
      </c>
      <c r="AA220" s="91">
        <f>VLOOKUP(E220,Compte!A$1:K$398,9,FALSE)</f>
        <v>0</v>
      </c>
      <c r="AB220" s="102">
        <f t="shared" si="25"/>
        <v>45</v>
      </c>
      <c r="AC220" s="103">
        <f t="shared" si="26"/>
        <v>-45</v>
      </c>
      <c r="AD220" s="118" t="s">
        <v>160</v>
      </c>
      <c r="AE220" s="118" t="s">
        <v>164</v>
      </c>
      <c r="AF220" s="118" t="s">
        <v>117</v>
      </c>
      <c r="AG220" s="119"/>
      <c r="AH220" s="119"/>
      <c r="AI220" s="515" t="s">
        <v>1401</v>
      </c>
      <c r="AJ220" s="103">
        <f t="shared" si="27"/>
        <v>45</v>
      </c>
      <c r="AK220" s="108"/>
      <c r="AL220" s="108">
        <v>45</v>
      </c>
      <c r="AM220" s="108"/>
      <c r="AN220" s="92"/>
      <c r="AO220" s="92"/>
      <c r="AP220" s="92"/>
      <c r="AQ220" s="92"/>
      <c r="AR220" s="124"/>
      <c r="AS220" s="110" t="str">
        <f>VLOOKUP(E220,Compte!A$1:K$398,10,FALSE)</f>
        <v>---</v>
      </c>
    </row>
    <row r="221" spans="1:45" ht="14.25" hidden="1" customHeight="1" x14ac:dyDescent="0.3">
      <c r="A221" s="91" t="str">
        <f t="shared" si="24"/>
        <v>GODEAU Noah</v>
      </c>
      <c r="B221" s="91">
        <f t="shared" si="28"/>
        <v>197</v>
      </c>
      <c r="C221" s="92" t="s">
        <v>1393</v>
      </c>
      <c r="D221" s="91">
        <f>VLOOKUP(C221,Compte!F$1:K$398,6,FALSE)</f>
        <v>4001</v>
      </c>
      <c r="E221" s="92" t="s">
        <v>144</v>
      </c>
      <c r="F221" s="93">
        <f>VLOOKUP(E221,Compte!A$1:K$398,2,FALSE)</f>
        <v>0</v>
      </c>
      <c r="G221" s="128">
        <v>2024</v>
      </c>
      <c r="H221" s="111">
        <v>45428</v>
      </c>
      <c r="I221" s="112" t="s">
        <v>1394</v>
      </c>
      <c r="J221" s="92" t="s">
        <v>1408</v>
      </c>
      <c r="K221" s="113" t="s">
        <v>121</v>
      </c>
      <c r="L221" s="114">
        <v>40798</v>
      </c>
      <c r="M221" s="98">
        <f t="shared" si="30"/>
        <v>12</v>
      </c>
      <c r="N221" s="115" t="s">
        <v>1396</v>
      </c>
      <c r="O221" s="115">
        <v>5020</v>
      </c>
      <c r="P221" s="115" t="s">
        <v>1397</v>
      </c>
      <c r="Q221" s="99" t="s">
        <v>135</v>
      </c>
      <c r="R221" s="116" t="s">
        <v>147</v>
      </c>
      <c r="S221" s="121" t="s">
        <v>1398</v>
      </c>
      <c r="T221" s="157" t="s">
        <v>1399</v>
      </c>
      <c r="U221" s="99" t="s">
        <v>1405</v>
      </c>
      <c r="V221" s="99" t="s">
        <v>1395</v>
      </c>
      <c r="W221" s="99" t="s">
        <v>1013</v>
      </c>
      <c r="X221" s="99"/>
      <c r="Y221" s="99"/>
      <c r="Z221" s="41" t="s">
        <v>1400</v>
      </c>
      <c r="AA221" s="91">
        <f>VLOOKUP(E221,Compte!A$1:K$398,9,FALSE)</f>
        <v>0</v>
      </c>
      <c r="AB221" s="102">
        <f t="shared" si="25"/>
        <v>0</v>
      </c>
      <c r="AC221" s="103">
        <f t="shared" si="26"/>
        <v>0</v>
      </c>
      <c r="AD221" s="118" t="s">
        <v>160</v>
      </c>
      <c r="AE221" s="118" t="s">
        <v>164</v>
      </c>
      <c r="AF221" s="118" t="s">
        <v>117</v>
      </c>
      <c r="AG221" s="119"/>
      <c r="AH221" s="119"/>
      <c r="AI221" s="515" t="s">
        <v>1401</v>
      </c>
      <c r="AJ221" s="103">
        <f t="shared" si="27"/>
        <v>0</v>
      </c>
      <c r="AK221" s="108"/>
      <c r="AL221" s="108">
        <v>0</v>
      </c>
      <c r="AM221" s="108"/>
      <c r="AN221" s="92"/>
      <c r="AO221" s="92"/>
      <c r="AP221" s="92"/>
      <c r="AQ221" s="92"/>
      <c r="AR221" s="124"/>
      <c r="AS221" s="110" t="str">
        <f>VLOOKUP(E221,Compte!A$1:K$398,10,FALSE)</f>
        <v>---</v>
      </c>
    </row>
    <row r="222" spans="1:45" ht="14.25" hidden="1" customHeight="1" x14ac:dyDescent="0.3">
      <c r="A222" s="91" t="str">
        <f t="shared" si="24"/>
        <v>GODEAU Sébastien</v>
      </c>
      <c r="B222" s="91">
        <f t="shared" si="28"/>
        <v>198</v>
      </c>
      <c r="C222" s="92" t="s">
        <v>1393</v>
      </c>
      <c r="D222" s="91">
        <f>VLOOKUP(C222,Compte!F$1:K$398,6,FALSE)</f>
        <v>4001</v>
      </c>
      <c r="E222" s="92">
        <v>4001</v>
      </c>
      <c r="F222" s="93">
        <f>VLOOKUP(E222,Compte!A$1:K$398,2,FALSE)</f>
        <v>45411</v>
      </c>
      <c r="G222" s="196">
        <v>2024</v>
      </c>
      <c r="H222" s="111">
        <v>45428</v>
      </c>
      <c r="I222" s="112" t="s">
        <v>1394</v>
      </c>
      <c r="J222" s="92" t="s">
        <v>1395</v>
      </c>
      <c r="K222" s="113" t="s">
        <v>121</v>
      </c>
      <c r="L222" s="114">
        <v>27838</v>
      </c>
      <c r="M222" s="98">
        <f t="shared" si="30"/>
        <v>47</v>
      </c>
      <c r="N222" s="115" t="s">
        <v>1396</v>
      </c>
      <c r="O222" s="115">
        <v>5020</v>
      </c>
      <c r="P222" s="115" t="s">
        <v>1397</v>
      </c>
      <c r="Q222" s="99" t="s">
        <v>135</v>
      </c>
      <c r="R222" s="116" t="s">
        <v>147</v>
      </c>
      <c r="S222" s="121" t="s">
        <v>1398</v>
      </c>
      <c r="T222" s="157" t="s">
        <v>1399</v>
      </c>
      <c r="U222" s="99"/>
      <c r="V222" s="99"/>
      <c r="W222" s="99"/>
      <c r="X222" s="99"/>
      <c r="Y222" s="99"/>
      <c r="Z222" s="41" t="s">
        <v>1400</v>
      </c>
      <c r="AA222" s="91">
        <f>VLOOKUP(E222,Compte!A$1:K$398,9,FALSE)</f>
        <v>195</v>
      </c>
      <c r="AB222" s="102">
        <f t="shared" si="25"/>
        <v>195</v>
      </c>
      <c r="AC222" s="103">
        <f t="shared" si="26"/>
        <v>0</v>
      </c>
      <c r="AD222" s="118" t="s">
        <v>160</v>
      </c>
      <c r="AE222" s="118" t="s">
        <v>161</v>
      </c>
      <c r="AF222" s="118" t="s">
        <v>117</v>
      </c>
      <c r="AG222" s="152"/>
      <c r="AH222" s="152"/>
      <c r="AI222" s="391" t="s">
        <v>1401</v>
      </c>
      <c r="AJ222" s="103">
        <f t="shared" si="27"/>
        <v>195</v>
      </c>
      <c r="AK222" s="108">
        <v>140</v>
      </c>
      <c r="AL222" s="108">
        <v>55</v>
      </c>
      <c r="AM222" s="108"/>
      <c r="AN222" s="92"/>
      <c r="AO222" s="92"/>
      <c r="AP222" s="92"/>
      <c r="AQ222" s="92"/>
      <c r="AR222" s="124"/>
      <c r="AS222" s="110" t="str">
        <f>VLOOKUP(E222,Compte!A$1:K$398,10,FALSE)</f>
        <v>Complement familiale Yachting Godeau Sebastien, Timeo, Nelle et Noah</v>
      </c>
    </row>
    <row r="223" spans="1:45" ht="14.25" hidden="1" customHeight="1" x14ac:dyDescent="0.3">
      <c r="A223" s="91" t="str">
        <f t="shared" si="24"/>
        <v>GODEAU Timéo</v>
      </c>
      <c r="B223" s="91">
        <f t="shared" si="28"/>
        <v>199</v>
      </c>
      <c r="C223" s="92" t="s">
        <v>1393</v>
      </c>
      <c r="D223" s="91">
        <f>VLOOKUP(C223,Compte!F$1:K$398,6,FALSE)</f>
        <v>4001</v>
      </c>
      <c r="E223" s="92">
        <v>253</v>
      </c>
      <c r="F223" s="93">
        <f>VLOOKUP(E223,Compte!A$1:K$398,2,FALSE)</f>
        <v>45390</v>
      </c>
      <c r="G223" s="196">
        <v>2024</v>
      </c>
      <c r="H223" s="111">
        <v>45428</v>
      </c>
      <c r="I223" s="112" t="s">
        <v>1394</v>
      </c>
      <c r="J223" s="92" t="s">
        <v>1402</v>
      </c>
      <c r="K223" s="113" t="s">
        <v>121</v>
      </c>
      <c r="L223" s="114">
        <v>38593</v>
      </c>
      <c r="M223" s="98">
        <f t="shared" si="30"/>
        <v>18</v>
      </c>
      <c r="N223" s="115" t="s">
        <v>1396</v>
      </c>
      <c r="O223" s="115">
        <v>5020</v>
      </c>
      <c r="P223" s="115" t="s">
        <v>1397</v>
      </c>
      <c r="Q223" s="99" t="s">
        <v>135</v>
      </c>
      <c r="R223" s="116" t="s">
        <v>147</v>
      </c>
      <c r="S223" s="121" t="s">
        <v>1403</v>
      </c>
      <c r="T223" s="157" t="s">
        <v>1404</v>
      </c>
      <c r="U223" s="99" t="s">
        <v>1405</v>
      </c>
      <c r="V223" s="99" t="s">
        <v>1395</v>
      </c>
      <c r="W223" s="99" t="s">
        <v>1013</v>
      </c>
      <c r="X223" s="99"/>
      <c r="Y223" s="99"/>
      <c r="Z223" s="41" t="s">
        <v>1400</v>
      </c>
      <c r="AA223" s="91">
        <f>VLOOKUP(E223,Compte!A$1:K$398,9,FALSE)</f>
        <v>90</v>
      </c>
      <c r="AB223" s="102">
        <f t="shared" si="25"/>
        <v>45</v>
      </c>
      <c r="AC223" s="103">
        <f t="shared" si="26"/>
        <v>45</v>
      </c>
      <c r="AD223" s="118" t="s">
        <v>160</v>
      </c>
      <c r="AE223" s="118" t="s">
        <v>164</v>
      </c>
      <c r="AF223" s="118" t="s">
        <v>117</v>
      </c>
      <c r="AG223" s="152"/>
      <c r="AH223" s="152"/>
      <c r="AI223" s="391" t="s">
        <v>220</v>
      </c>
      <c r="AJ223" s="103">
        <f t="shared" si="27"/>
        <v>45</v>
      </c>
      <c r="AK223" s="108"/>
      <c r="AL223" s="108">
        <v>45</v>
      </c>
      <c r="AM223" s="108"/>
      <c r="AN223" s="92"/>
      <c r="AO223" s="92"/>
      <c r="AP223" s="92"/>
      <c r="AQ223" s="92"/>
      <c r="AR223" s="124"/>
      <c r="AS223" s="110" t="str">
        <f>VLOOKUP(E223,Compte!A$1:K$398,10,FALSE)</f>
        <v>Cotisation YJ-VCR Timeo Godeau</v>
      </c>
    </row>
    <row r="224" spans="1:45" ht="14.25" hidden="1" customHeight="1" x14ac:dyDescent="0.3">
      <c r="A224" s="91" t="str">
        <f t="shared" si="24"/>
        <v>GODEFROID Karin</v>
      </c>
      <c r="B224" s="91">
        <f t="shared" si="28"/>
        <v>200</v>
      </c>
      <c r="C224" s="154" t="s">
        <v>1409</v>
      </c>
      <c r="D224" s="91">
        <f>VLOOKUP(C224,Compte!F$1:K$398,6,FALSE)</f>
        <v>116</v>
      </c>
      <c r="E224" s="92">
        <v>116</v>
      </c>
      <c r="F224" s="93">
        <f>VLOOKUP(E224,Compte!A$1:K$398,2,FALSE)</f>
        <v>45342</v>
      </c>
      <c r="G224" s="94">
        <v>2024</v>
      </c>
      <c r="H224" s="111">
        <v>45357</v>
      </c>
      <c r="I224" s="112" t="s">
        <v>1410</v>
      </c>
      <c r="J224" s="92" t="s">
        <v>1411</v>
      </c>
      <c r="K224" s="113" t="s">
        <v>108</v>
      </c>
      <c r="L224" s="198">
        <v>22658</v>
      </c>
      <c r="M224" s="98">
        <f t="shared" si="30"/>
        <v>61</v>
      </c>
      <c r="N224" s="15" t="s">
        <v>1412</v>
      </c>
      <c r="O224" s="115">
        <v>5100</v>
      </c>
      <c r="P224" s="115" t="s">
        <v>465</v>
      </c>
      <c r="Q224" s="99" t="s">
        <v>135</v>
      </c>
      <c r="R224" s="136" t="s">
        <v>147</v>
      </c>
      <c r="S224" s="425" t="s">
        <v>1413</v>
      </c>
      <c r="T224" s="425" t="s">
        <v>1414</v>
      </c>
      <c r="U224" s="99"/>
      <c r="V224" s="99"/>
      <c r="W224" s="99"/>
      <c r="X224" s="99"/>
      <c r="Y224" s="99"/>
      <c r="Z224" s="41" t="s">
        <v>1415</v>
      </c>
      <c r="AA224" s="91">
        <f>VLOOKUP(E224,Compte!A$1:K$398,9,FALSE)</f>
        <v>175</v>
      </c>
      <c r="AB224" s="102">
        <f t="shared" si="25"/>
        <v>175</v>
      </c>
      <c r="AC224" s="103">
        <f t="shared" si="26"/>
        <v>0</v>
      </c>
      <c r="AD224" s="118" t="s">
        <v>115</v>
      </c>
      <c r="AE224" s="118" t="s">
        <v>116</v>
      </c>
      <c r="AF224" s="118" t="s">
        <v>188</v>
      </c>
      <c r="AG224" s="119"/>
      <c r="AH224" s="119"/>
      <c r="AI224" s="130"/>
      <c r="AJ224" s="103">
        <f t="shared" si="27"/>
        <v>175</v>
      </c>
      <c r="AK224" s="108">
        <v>110</v>
      </c>
      <c r="AL224" s="108">
        <v>65</v>
      </c>
      <c r="AM224" s="108"/>
      <c r="AN224" s="92"/>
      <c r="AO224" s="92"/>
      <c r="AP224" s="92"/>
      <c r="AQ224" s="92"/>
      <c r="AR224" s="124"/>
      <c r="AS224" s="110" t="str">
        <f>VLOOKUP(E224,Compte!A$1:K$398,10,FALSE)</f>
        <v>Godefroid karin - cotisation individuelle tennis</v>
      </c>
    </row>
    <row r="225" spans="1:45" ht="14.25" hidden="1" customHeight="1" x14ac:dyDescent="0.3">
      <c r="A225" s="91" t="str">
        <f t="shared" si="24"/>
        <v>GOGOTS Alexandre</v>
      </c>
      <c r="B225" s="91">
        <f t="shared" si="28"/>
        <v>201</v>
      </c>
      <c r="C225" s="154" t="s">
        <v>1416</v>
      </c>
      <c r="D225" s="91">
        <f>VLOOKUP(C225,Compte!F$1:K$398,6,FALSE)</f>
        <v>1013</v>
      </c>
      <c r="E225" s="92" t="s">
        <v>144</v>
      </c>
      <c r="F225" s="93">
        <f>VLOOKUP(E225,Compte!A$1:K$398,2,FALSE)</f>
        <v>0</v>
      </c>
      <c r="G225" s="94">
        <v>2024</v>
      </c>
      <c r="H225" s="111">
        <v>45374</v>
      </c>
      <c r="I225" s="112" t="s">
        <v>1417</v>
      </c>
      <c r="J225" s="92" t="s">
        <v>718</v>
      </c>
      <c r="K225" s="113" t="s">
        <v>121</v>
      </c>
      <c r="L225" s="158">
        <v>40036</v>
      </c>
      <c r="M225" s="98">
        <f t="shared" si="30"/>
        <v>14</v>
      </c>
      <c r="N225" s="115" t="s">
        <v>1418</v>
      </c>
      <c r="O225" s="115">
        <v>5170</v>
      </c>
      <c r="P225" s="115" t="s">
        <v>110</v>
      </c>
      <c r="Q225" s="99" t="s">
        <v>135</v>
      </c>
      <c r="R225" s="115"/>
      <c r="S225" s="253" t="s">
        <v>1419</v>
      </c>
      <c r="T225" s="493" t="s">
        <v>1420</v>
      </c>
      <c r="U225" s="99"/>
      <c r="V225" s="99"/>
      <c r="W225" s="99"/>
      <c r="X225" s="99"/>
      <c r="Y225" s="99"/>
      <c r="Z225" s="41" t="s">
        <v>1421</v>
      </c>
      <c r="AA225" s="91">
        <f>VLOOKUP(E225,Compte!A$1:K$398,9,FALSE)</f>
        <v>0</v>
      </c>
      <c r="AB225" s="123">
        <f t="shared" si="25"/>
        <v>55</v>
      </c>
      <c r="AC225" s="91">
        <f t="shared" si="26"/>
        <v>-55</v>
      </c>
      <c r="AD225" s="118" t="s">
        <v>115</v>
      </c>
      <c r="AE225" s="118" t="s">
        <v>128</v>
      </c>
      <c r="AF225" s="118" t="s">
        <v>129</v>
      </c>
      <c r="AG225" s="119"/>
      <c r="AH225" s="119"/>
      <c r="AI225" s="130"/>
      <c r="AJ225" s="103">
        <f t="shared" si="27"/>
        <v>55</v>
      </c>
      <c r="AK225" s="92">
        <v>55</v>
      </c>
      <c r="AL225" s="92"/>
      <c r="AM225" s="92"/>
      <c r="AN225" s="92"/>
      <c r="AO225" s="92"/>
      <c r="AP225" s="92"/>
      <c r="AQ225" s="92"/>
      <c r="AR225" s="124"/>
      <c r="AS225" s="110" t="str">
        <f>VLOOKUP(E225,Compte!A$1:K$398,10,FALSE)</f>
        <v>---</v>
      </c>
    </row>
    <row r="226" spans="1:45" ht="14.25" hidden="1" customHeight="1" x14ac:dyDescent="0.3">
      <c r="A226" s="91" t="str">
        <f t="shared" si="24"/>
        <v>GOGOTS Yana</v>
      </c>
      <c r="B226" s="91">
        <f t="shared" si="28"/>
        <v>202</v>
      </c>
      <c r="C226" s="154" t="s">
        <v>1416</v>
      </c>
      <c r="D226" s="91">
        <f>VLOOKUP(C226,Compte!F$1:K$398,6,FALSE)</f>
        <v>1013</v>
      </c>
      <c r="E226" s="92">
        <v>1013</v>
      </c>
      <c r="F226" s="93">
        <f>VLOOKUP(E226,Compte!A$1:K$398,2,FALSE)</f>
        <v>45363</v>
      </c>
      <c r="G226" s="94">
        <v>2024</v>
      </c>
      <c r="H226" s="111">
        <v>45374</v>
      </c>
      <c r="I226" s="112" t="s">
        <v>1417</v>
      </c>
      <c r="J226" s="92" t="s">
        <v>1422</v>
      </c>
      <c r="K226" s="113" t="s">
        <v>108</v>
      </c>
      <c r="L226" s="158">
        <v>39385</v>
      </c>
      <c r="M226" s="98">
        <f t="shared" si="30"/>
        <v>16</v>
      </c>
      <c r="N226" s="115" t="s">
        <v>1418</v>
      </c>
      <c r="O226" s="115">
        <v>5170</v>
      </c>
      <c r="P226" s="115" t="s">
        <v>110</v>
      </c>
      <c r="Q226" s="115" t="s">
        <v>135</v>
      </c>
      <c r="R226" s="115"/>
      <c r="S226" s="253" t="s">
        <v>1419</v>
      </c>
      <c r="T226" s="254" t="s">
        <v>1420</v>
      </c>
      <c r="U226" s="99"/>
      <c r="V226" s="99"/>
      <c r="W226" s="99"/>
      <c r="X226" s="99"/>
      <c r="Y226" s="99"/>
      <c r="Z226" s="41" t="s">
        <v>1421</v>
      </c>
      <c r="AA226" s="91">
        <f>VLOOKUP(E226,Compte!A$1:K$398,9,FALSE)</f>
        <v>110</v>
      </c>
      <c r="AB226" s="123">
        <f t="shared" si="25"/>
        <v>55</v>
      </c>
      <c r="AC226" s="91">
        <f t="shared" si="26"/>
        <v>55</v>
      </c>
      <c r="AD226" s="118" t="s">
        <v>115</v>
      </c>
      <c r="AE226" s="118" t="s">
        <v>128</v>
      </c>
      <c r="AF226" s="118" t="s">
        <v>129</v>
      </c>
      <c r="AG226" s="119"/>
      <c r="AH226" s="119"/>
      <c r="AI226" s="130"/>
      <c r="AJ226" s="103">
        <f t="shared" si="27"/>
        <v>55</v>
      </c>
      <c r="AK226" s="92">
        <v>55</v>
      </c>
      <c r="AL226" s="92"/>
      <c r="AM226" s="92"/>
      <c r="AN226" s="92"/>
      <c r="AO226" s="92"/>
      <c r="AP226" s="92"/>
      <c r="AQ226" s="92"/>
      <c r="AR226" s="124"/>
      <c r="AS226" s="110" t="str">
        <f>VLOOKUP(E226,Compte!A$1:K$398,10,FALSE)</f>
        <v>Gogots Yana et Alexander Cotisation ete 2024</v>
      </c>
    </row>
    <row r="227" spans="1:45" ht="14.25" hidden="1" customHeight="1" x14ac:dyDescent="0.3">
      <c r="A227" s="91" t="str">
        <f t="shared" si="24"/>
        <v>GONZALES Erwan</v>
      </c>
      <c r="B227" s="91">
        <f t="shared" si="28"/>
        <v>203</v>
      </c>
      <c r="C227" s="92" t="s">
        <v>1423</v>
      </c>
      <c r="D227" s="91">
        <f>VLOOKUP(C227,Compte!F$1:K$398,6,FALSE)</f>
        <v>1017</v>
      </c>
      <c r="E227" s="92" t="s">
        <v>144</v>
      </c>
      <c r="F227" s="93">
        <f>VLOOKUP(E227,Compte!A$1:K$398,2,FALSE)</f>
        <v>0</v>
      </c>
      <c r="G227" s="94">
        <v>2024</v>
      </c>
      <c r="H227" s="111">
        <v>45385</v>
      </c>
      <c r="I227" s="112" t="s">
        <v>1424</v>
      </c>
      <c r="J227" s="92" t="s">
        <v>1425</v>
      </c>
      <c r="K227" s="113" t="s">
        <v>121</v>
      </c>
      <c r="L227" s="120">
        <v>41651</v>
      </c>
      <c r="M227" s="98">
        <f t="shared" si="30"/>
        <v>9</v>
      </c>
      <c r="N227" s="115" t="s">
        <v>1426</v>
      </c>
      <c r="O227" s="115">
        <v>5530</v>
      </c>
      <c r="P227" s="115" t="s">
        <v>1427</v>
      </c>
      <c r="Q227" s="99" t="s">
        <v>135</v>
      </c>
      <c r="R227" s="116"/>
      <c r="S227" s="121" t="s">
        <v>1428</v>
      </c>
      <c r="T227" s="255" t="s">
        <v>1429</v>
      </c>
      <c r="U227" s="505" t="s">
        <v>1430</v>
      </c>
      <c r="V227" s="505" t="s">
        <v>1431</v>
      </c>
      <c r="W227" s="505" t="s">
        <v>1013</v>
      </c>
      <c r="X227" s="99"/>
      <c r="Y227" s="99"/>
      <c r="Z227" s="41" t="s">
        <v>1432</v>
      </c>
      <c r="AA227" s="91">
        <f>VLOOKUP(E227,Compte!A$1:K$398,9,FALSE)</f>
        <v>0</v>
      </c>
      <c r="AB227" s="102">
        <f t="shared" si="25"/>
        <v>50</v>
      </c>
      <c r="AC227" s="103">
        <f t="shared" si="26"/>
        <v>-50</v>
      </c>
      <c r="AD227" s="118" t="s">
        <v>115</v>
      </c>
      <c r="AE227" s="118" t="s">
        <v>128</v>
      </c>
      <c r="AF227" s="118" t="s">
        <v>117</v>
      </c>
      <c r="AG227" s="119"/>
      <c r="AH227" s="119"/>
      <c r="AI227" s="106"/>
      <c r="AJ227" s="103">
        <f t="shared" si="27"/>
        <v>50</v>
      </c>
      <c r="AK227" s="108"/>
      <c r="AL227" s="108">
        <v>50</v>
      </c>
      <c r="AM227" s="108"/>
      <c r="AN227" s="92"/>
      <c r="AO227" s="92"/>
      <c r="AP227" s="92"/>
      <c r="AQ227" s="92"/>
      <c r="AR227" s="124"/>
      <c r="AS227" s="110" t="str">
        <f>VLOOKUP(E227,Compte!A$1:K$398,10,FALSE)</f>
        <v>---</v>
      </c>
    </row>
    <row r="228" spans="1:45" ht="14.25" hidden="1" customHeight="1" x14ac:dyDescent="0.3">
      <c r="A228" s="91" t="str">
        <f t="shared" si="24"/>
        <v>GONZALES Javier</v>
      </c>
      <c r="B228" s="91">
        <f t="shared" si="28"/>
        <v>204</v>
      </c>
      <c r="C228" s="92" t="s">
        <v>1423</v>
      </c>
      <c r="D228" s="91">
        <f>VLOOKUP(C228,Compte!F$1:K$398,6,FALSE)</f>
        <v>1017</v>
      </c>
      <c r="E228" s="92">
        <v>1017</v>
      </c>
      <c r="F228" s="93">
        <f>VLOOKUP(E228,Compte!A$1:K$398,2,FALSE)</f>
        <v>45364</v>
      </c>
      <c r="G228" s="94">
        <v>2024</v>
      </c>
      <c r="H228" s="111">
        <v>45385</v>
      </c>
      <c r="I228" s="112" t="s">
        <v>1424</v>
      </c>
      <c r="J228" s="92" t="s">
        <v>1431</v>
      </c>
      <c r="K228" s="113" t="s">
        <v>121</v>
      </c>
      <c r="L228" s="120">
        <v>25741</v>
      </c>
      <c r="M228" s="98">
        <f t="shared" si="30"/>
        <v>53</v>
      </c>
      <c r="N228" s="115" t="s">
        <v>1426</v>
      </c>
      <c r="O228" s="115">
        <v>5530</v>
      </c>
      <c r="P228" s="115" t="s">
        <v>1427</v>
      </c>
      <c r="Q228" s="99" t="s">
        <v>135</v>
      </c>
      <c r="R228" s="116"/>
      <c r="S228" s="121" t="s">
        <v>1428</v>
      </c>
      <c r="T228" s="255" t="s">
        <v>1429</v>
      </c>
      <c r="U228" s="99"/>
      <c r="V228" s="99"/>
      <c r="W228" s="99"/>
      <c r="X228" s="99"/>
      <c r="Y228" s="99"/>
      <c r="Z228" s="41" t="s">
        <v>1432</v>
      </c>
      <c r="AA228" s="91">
        <f>VLOOKUP(E228,Compte!A$1:K$398,9,FALSE)</f>
        <v>255</v>
      </c>
      <c r="AB228" s="102">
        <f t="shared" si="25"/>
        <v>205</v>
      </c>
      <c r="AC228" s="103">
        <f t="shared" si="26"/>
        <v>50</v>
      </c>
      <c r="AD228" s="118" t="s">
        <v>115</v>
      </c>
      <c r="AE228" s="118" t="s">
        <v>116</v>
      </c>
      <c r="AF228" s="118" t="s">
        <v>117</v>
      </c>
      <c r="AG228" s="119"/>
      <c r="AH228" s="119"/>
      <c r="AI228" s="130"/>
      <c r="AJ228" s="103">
        <f t="shared" si="27"/>
        <v>205</v>
      </c>
      <c r="AK228" s="108">
        <v>140</v>
      </c>
      <c r="AL228" s="108">
        <v>65</v>
      </c>
      <c r="AM228" s="108"/>
      <c r="AN228" s="92"/>
      <c r="AO228" s="92"/>
      <c r="AP228" s="92"/>
      <c r="AQ228" s="92"/>
      <c r="AR228" s="124"/>
      <c r="AS228" s="110" t="str">
        <f>VLOOKUP(E228,Compte!A$1:K$398,10,FALSE)</f>
        <v>INSCRIPTION ETE : ERWAN GONZALEZ - JAVIER GONZALEZ</v>
      </c>
    </row>
    <row r="229" spans="1:45" ht="14.25" hidden="1" customHeight="1" x14ac:dyDescent="0.3">
      <c r="A229" s="91" t="str">
        <f t="shared" si="24"/>
        <v>GOS Guy</v>
      </c>
      <c r="B229" s="91">
        <f t="shared" si="28"/>
        <v>205</v>
      </c>
      <c r="C229" s="92" t="s">
        <v>1433</v>
      </c>
      <c r="D229" s="91">
        <f>VLOOKUP(C229,Compte!F$1:K$398,6,FALSE)</f>
        <v>275</v>
      </c>
      <c r="E229" s="92">
        <v>275</v>
      </c>
      <c r="F229" s="93">
        <f>VLOOKUP(E229,Compte!A$1:K$398,2,FALSE)</f>
        <v>45394</v>
      </c>
      <c r="G229" s="94">
        <v>2024</v>
      </c>
      <c r="H229" s="111">
        <v>45399</v>
      </c>
      <c r="I229" s="112" t="s">
        <v>1434</v>
      </c>
      <c r="J229" s="92" t="s">
        <v>1259</v>
      </c>
      <c r="K229" s="113" t="s">
        <v>121</v>
      </c>
      <c r="L229" s="120">
        <v>16438</v>
      </c>
      <c r="M229" s="98">
        <f t="shared" si="30"/>
        <v>78</v>
      </c>
      <c r="N229" s="115" t="s">
        <v>1435</v>
      </c>
      <c r="O229" s="115">
        <v>5100</v>
      </c>
      <c r="P229" s="115" t="s">
        <v>176</v>
      </c>
      <c r="Q229" s="99" t="s">
        <v>135</v>
      </c>
      <c r="R229" s="116" t="s">
        <v>147</v>
      </c>
      <c r="S229" s="116" t="s">
        <v>1436</v>
      </c>
      <c r="T229" s="257" t="s">
        <v>1437</v>
      </c>
      <c r="U229" s="99"/>
      <c r="V229" s="99"/>
      <c r="W229" s="99"/>
      <c r="X229" s="99"/>
      <c r="Y229" s="99"/>
      <c r="Z229" s="41" t="s">
        <v>1438</v>
      </c>
      <c r="AA229" s="91">
        <f>VLOOKUP(E229,Compte!A$1:K$398,9,FALSE)</f>
        <v>175</v>
      </c>
      <c r="AB229" s="102">
        <f t="shared" si="25"/>
        <v>175</v>
      </c>
      <c r="AC229" s="103">
        <f t="shared" si="26"/>
        <v>0</v>
      </c>
      <c r="AD229" s="118" t="s">
        <v>115</v>
      </c>
      <c r="AE229" s="118" t="s">
        <v>116</v>
      </c>
      <c r="AF229" s="118" t="s">
        <v>188</v>
      </c>
      <c r="AG229" s="119"/>
      <c r="AH229" s="119"/>
      <c r="AI229" s="130"/>
      <c r="AJ229" s="103">
        <f t="shared" si="27"/>
        <v>175</v>
      </c>
      <c r="AK229" s="108">
        <v>110</v>
      </c>
      <c r="AL229" s="108">
        <v>65</v>
      </c>
      <c r="AM229" s="108"/>
      <c r="AN229" s="92"/>
      <c r="AO229" s="92"/>
      <c r="AP229" s="92"/>
      <c r="AQ229" s="92"/>
      <c r="AR229" s="124"/>
      <c r="AS229" s="110" t="str">
        <f>VLOOKUP(E229,Compte!A$1:K$398,10,FALSE)</f>
        <v>Cotisation Tennis ete 2024</v>
      </c>
    </row>
    <row r="230" spans="1:45" ht="14.25" customHeight="1" x14ac:dyDescent="0.3">
      <c r="A230" s="91" t="str">
        <f t="shared" si="24"/>
        <v>GOUIRAN Agathe</v>
      </c>
      <c r="B230" s="91">
        <f t="shared" si="28"/>
        <v>206</v>
      </c>
      <c r="C230" s="92" t="s">
        <v>1439</v>
      </c>
      <c r="D230" s="91">
        <f>VLOOKUP(C230,Compte!F$1:K$398,6,FALSE)</f>
        <v>4121</v>
      </c>
      <c r="E230" s="92">
        <v>4121</v>
      </c>
      <c r="F230" s="93">
        <f>VLOOKUP(E230,Compte!A$1:K$398,2,FALSE)</f>
        <v>45554</v>
      </c>
      <c r="G230" s="192">
        <v>2024</v>
      </c>
      <c r="H230" s="111">
        <v>45588</v>
      </c>
      <c r="I230" s="248" t="s">
        <v>1440</v>
      </c>
      <c r="J230" s="249" t="s">
        <v>1441</v>
      </c>
      <c r="K230" s="141" t="s">
        <v>108</v>
      </c>
      <c r="L230" s="200">
        <v>38897</v>
      </c>
      <c r="M230" s="98">
        <f t="shared" si="30"/>
        <v>17</v>
      </c>
      <c r="N230" s="424" t="s">
        <v>1442</v>
      </c>
      <c r="O230" s="143">
        <v>5000</v>
      </c>
      <c r="P230" s="143" t="s">
        <v>312</v>
      </c>
      <c r="Q230" s="99" t="s">
        <v>135</v>
      </c>
      <c r="R230" s="116" t="s">
        <v>147</v>
      </c>
      <c r="S230" s="170" t="s">
        <v>1443</v>
      </c>
      <c r="T230" s="576" t="s">
        <v>1444</v>
      </c>
      <c r="U230" s="146"/>
      <c r="V230" s="146"/>
      <c r="W230" s="146"/>
      <c r="X230" s="146"/>
      <c r="Y230" s="146"/>
      <c r="Z230" s="41" t="s">
        <v>1445</v>
      </c>
      <c r="AA230" s="91">
        <f>VLOOKUP(E230,Compte!A$1:K$398,9,FALSE)</f>
        <v>240</v>
      </c>
      <c r="AB230" s="102">
        <f t="shared" si="25"/>
        <v>90</v>
      </c>
      <c r="AC230" s="103">
        <f t="shared" si="26"/>
        <v>150</v>
      </c>
      <c r="AD230" s="118" t="s">
        <v>144</v>
      </c>
      <c r="AE230" s="118" t="s">
        <v>450</v>
      </c>
      <c r="AF230" s="118" t="s">
        <v>188</v>
      </c>
      <c r="AG230" s="119"/>
      <c r="AH230" s="119"/>
      <c r="AI230" s="130"/>
      <c r="AJ230" s="103">
        <f t="shared" si="27"/>
        <v>80</v>
      </c>
      <c r="AK230" s="108">
        <v>30</v>
      </c>
      <c r="AL230" s="108">
        <v>50</v>
      </c>
      <c r="AM230" s="108"/>
      <c r="AN230" s="92"/>
      <c r="AO230" s="92"/>
      <c r="AP230" s="92"/>
      <c r="AQ230" s="92"/>
      <c r="AR230" s="124">
        <v>10</v>
      </c>
      <c r="AS230" s="110" t="str">
        <f>VLOOKUP(E230,Compte!A$1:K$398,10,FALSE)</f>
        <v>COTISATION AVIRON AGATHE GOUIRAN</v>
      </c>
    </row>
    <row r="231" spans="1:45" ht="14.25" customHeight="1" x14ac:dyDescent="0.3">
      <c r="A231" s="91" t="str">
        <f t="shared" si="24"/>
        <v>GOUIRAN Agathe</v>
      </c>
      <c r="B231" s="91">
        <f t="shared" si="28"/>
        <v>206</v>
      </c>
      <c r="C231" s="138" t="s">
        <v>1439</v>
      </c>
      <c r="D231" s="91">
        <f>VLOOKUP(C231,Compte!F$1:K$398,6,FALSE)</f>
        <v>4121</v>
      </c>
      <c r="E231" s="92" t="s">
        <v>144</v>
      </c>
      <c r="F231" s="93">
        <f>VLOOKUP(E231,Compte!A$1:K$398,2,FALSE)</f>
        <v>0</v>
      </c>
      <c r="G231" s="192">
        <v>2025</v>
      </c>
      <c r="H231" s="111">
        <v>45588</v>
      </c>
      <c r="I231" s="248" t="s">
        <v>1440</v>
      </c>
      <c r="J231" s="249" t="s">
        <v>1441</v>
      </c>
      <c r="K231" s="141" t="s">
        <v>108</v>
      </c>
      <c r="L231" s="200">
        <v>38897</v>
      </c>
      <c r="M231" s="98">
        <f t="shared" si="30"/>
        <v>17</v>
      </c>
      <c r="N231" s="424" t="s">
        <v>1442</v>
      </c>
      <c r="O231" s="143">
        <v>5000</v>
      </c>
      <c r="P231" s="143" t="s">
        <v>312</v>
      </c>
      <c r="Q231" s="99" t="s">
        <v>135</v>
      </c>
      <c r="R231" s="144" t="s">
        <v>147</v>
      </c>
      <c r="S231" s="170" t="s">
        <v>1443</v>
      </c>
      <c r="T231" s="576" t="s">
        <v>1444</v>
      </c>
      <c r="U231" s="146"/>
      <c r="V231" s="146"/>
      <c r="W231" s="146"/>
      <c r="X231" s="146"/>
      <c r="Y231" s="146"/>
      <c r="Z231" s="41" t="s">
        <v>1445</v>
      </c>
      <c r="AA231" s="91">
        <f>VLOOKUP(E231,Compte!A$1:K$398,9,FALSE)</f>
        <v>0</v>
      </c>
      <c r="AB231" s="102">
        <f t="shared" si="25"/>
        <v>150</v>
      </c>
      <c r="AC231" s="103">
        <f t="shared" si="26"/>
        <v>-150</v>
      </c>
      <c r="AD231" s="147" t="s">
        <v>144</v>
      </c>
      <c r="AE231" s="147" t="s">
        <v>450</v>
      </c>
      <c r="AF231" s="147" t="s">
        <v>188</v>
      </c>
      <c r="AG231" s="152"/>
      <c r="AH231" s="152"/>
      <c r="AI231" s="130"/>
      <c r="AJ231" s="103">
        <f t="shared" si="27"/>
        <v>150</v>
      </c>
      <c r="AK231" s="150">
        <v>50</v>
      </c>
      <c r="AL231" s="150">
        <v>100</v>
      </c>
      <c r="AM231" s="357"/>
      <c r="AN231" s="138"/>
      <c r="AO231" s="138"/>
      <c r="AP231" s="138"/>
      <c r="AQ231" s="92"/>
      <c r="AR231" s="124"/>
      <c r="AS231" s="110" t="str">
        <f>VLOOKUP(E231,Compte!A$1:K$398,10,FALSE)</f>
        <v>---</v>
      </c>
    </row>
    <row r="232" spans="1:45" ht="14.25" customHeight="1" x14ac:dyDescent="0.3">
      <c r="A232" s="91" t="str">
        <f t="shared" si="24"/>
        <v>GRANOZIO Dejan</v>
      </c>
      <c r="B232" s="91">
        <f t="shared" si="28"/>
        <v>207</v>
      </c>
      <c r="C232" s="92" t="s">
        <v>308</v>
      </c>
      <c r="D232" s="91">
        <f>VLOOKUP(C232,Compte!F$1:K$398,6,FALSE)</f>
        <v>4128</v>
      </c>
      <c r="E232" s="92">
        <v>4128</v>
      </c>
      <c r="F232" s="93">
        <f>VLOOKUP(E232,Compte!A$1:K$398,2,FALSE)</f>
        <v>45560</v>
      </c>
      <c r="G232" s="233">
        <v>2024</v>
      </c>
      <c r="H232" s="95">
        <v>45588</v>
      </c>
      <c r="I232" s="248" t="s">
        <v>1446</v>
      </c>
      <c r="J232" s="249" t="s">
        <v>1447</v>
      </c>
      <c r="K232" s="141" t="s">
        <v>121</v>
      </c>
      <c r="L232" s="142">
        <v>40311</v>
      </c>
      <c r="M232" s="98">
        <f t="shared" si="30"/>
        <v>13</v>
      </c>
      <c r="N232" s="141" t="s">
        <v>1448</v>
      </c>
      <c r="O232" s="143">
        <v>5000</v>
      </c>
      <c r="P232" s="141" t="s">
        <v>312</v>
      </c>
      <c r="Q232" s="99" t="s">
        <v>135</v>
      </c>
      <c r="R232" s="116" t="s">
        <v>147</v>
      </c>
      <c r="S232" s="121" t="s">
        <v>1449</v>
      </c>
      <c r="T232" s="492" t="s">
        <v>1450</v>
      </c>
      <c r="U232" s="146" t="s">
        <v>1451</v>
      </c>
      <c r="V232" s="146" t="s">
        <v>1452</v>
      </c>
      <c r="W232" s="146" t="s">
        <v>140</v>
      </c>
      <c r="X232" s="146"/>
      <c r="Y232" s="146"/>
      <c r="Z232" s="41" t="s">
        <v>1453</v>
      </c>
      <c r="AA232" s="91">
        <f>VLOOKUP(E232,Compte!A$1:K$398,9,FALSE)</f>
        <v>200</v>
      </c>
      <c r="AB232" s="102">
        <f t="shared" si="25"/>
        <v>50</v>
      </c>
      <c r="AC232" s="103">
        <f t="shared" si="26"/>
        <v>150</v>
      </c>
      <c r="AD232" s="147" t="s">
        <v>144</v>
      </c>
      <c r="AE232" s="147" t="s">
        <v>450</v>
      </c>
      <c r="AF232" s="147" t="s">
        <v>188</v>
      </c>
      <c r="AG232" s="130"/>
      <c r="AH232" s="130"/>
      <c r="AI232" s="395" t="s">
        <v>968</v>
      </c>
      <c r="AJ232" s="103">
        <f t="shared" si="27"/>
        <v>80</v>
      </c>
      <c r="AK232" s="108">
        <v>30</v>
      </c>
      <c r="AL232" s="226">
        <v>50</v>
      </c>
      <c r="AM232" s="226">
        <v>-30</v>
      </c>
      <c r="AN232" s="108"/>
      <c r="AO232" s="108"/>
      <c r="AP232" s="108"/>
      <c r="AQ232" s="108"/>
      <c r="AR232" s="109"/>
      <c r="AS232" s="110" t="str">
        <f>VLOOKUP(E232,Compte!A$1:K$398,10,FALSE)</f>
        <v>Cotisation tardive 2024 2025 Granozio Dejan 50? + 150 ?</v>
      </c>
    </row>
    <row r="233" spans="1:45" ht="14.25" customHeight="1" x14ac:dyDescent="0.3">
      <c r="A233" s="91" t="str">
        <f t="shared" si="24"/>
        <v>GRANOZIO Dejan</v>
      </c>
      <c r="B233" s="91">
        <f t="shared" si="28"/>
        <v>207</v>
      </c>
      <c r="C233" s="92" t="s">
        <v>308</v>
      </c>
      <c r="D233" s="91">
        <f>VLOOKUP(C233,Compte!F$1:K$398,6,FALSE)</f>
        <v>4128</v>
      </c>
      <c r="E233" s="92" t="s">
        <v>144</v>
      </c>
      <c r="F233" s="93">
        <f>VLOOKUP(E233,Compte!A$1:K$398,2,FALSE)</f>
        <v>0</v>
      </c>
      <c r="G233" s="94">
        <v>2025</v>
      </c>
      <c r="H233" s="111">
        <v>45588</v>
      </c>
      <c r="I233" s="112" t="s">
        <v>1446</v>
      </c>
      <c r="J233" s="92" t="s">
        <v>1447</v>
      </c>
      <c r="K233" s="113" t="s">
        <v>121</v>
      </c>
      <c r="L233" s="114">
        <v>40311</v>
      </c>
      <c r="M233" s="98">
        <f t="shared" si="30"/>
        <v>13</v>
      </c>
      <c r="N233" s="113" t="s">
        <v>1448</v>
      </c>
      <c r="O233" s="115">
        <v>5000</v>
      </c>
      <c r="P233" s="113" t="s">
        <v>312</v>
      </c>
      <c r="Q233" s="99" t="s">
        <v>135</v>
      </c>
      <c r="R233" s="116" t="s">
        <v>147</v>
      </c>
      <c r="S233" s="121" t="s">
        <v>1449</v>
      </c>
      <c r="T233" s="466" t="s">
        <v>1450</v>
      </c>
      <c r="U233" s="99" t="s">
        <v>1451</v>
      </c>
      <c r="V233" s="99" t="s">
        <v>1452</v>
      </c>
      <c r="W233" s="99" t="s">
        <v>140</v>
      </c>
      <c r="X233" s="99"/>
      <c r="Y233" s="99"/>
      <c r="Z233" s="41" t="s">
        <v>1453</v>
      </c>
      <c r="AA233" s="91">
        <f>VLOOKUP(E233,Compte!A$1:K$398,9,FALSE)</f>
        <v>0</v>
      </c>
      <c r="AB233" s="102">
        <f t="shared" si="25"/>
        <v>150</v>
      </c>
      <c r="AC233" s="103">
        <f t="shared" si="26"/>
        <v>-150</v>
      </c>
      <c r="AD233" s="118" t="s">
        <v>144</v>
      </c>
      <c r="AE233" s="118" t="s">
        <v>450</v>
      </c>
      <c r="AF233" s="118" t="s">
        <v>188</v>
      </c>
      <c r="AG233" s="130"/>
      <c r="AH233" s="130"/>
      <c r="AI233" s="130"/>
      <c r="AJ233" s="103">
        <f t="shared" si="27"/>
        <v>150</v>
      </c>
      <c r="AK233" s="108">
        <v>50</v>
      </c>
      <c r="AL233" s="108">
        <v>100</v>
      </c>
      <c r="AM233" s="108"/>
      <c r="AN233" s="108"/>
      <c r="AO233" s="108"/>
      <c r="AP233" s="108"/>
      <c r="AQ233" s="108"/>
      <c r="AR233" s="109"/>
      <c r="AS233" s="110" t="str">
        <f>VLOOKUP(E233,Compte!A$1:K$398,10,FALSE)</f>
        <v>---</v>
      </c>
    </row>
    <row r="234" spans="1:45" ht="14.25" hidden="1" customHeight="1" x14ac:dyDescent="0.3">
      <c r="A234" s="91" t="str">
        <f t="shared" si="24"/>
        <v>GREGOIRE Pascaline</v>
      </c>
      <c r="B234" s="91">
        <f t="shared" si="28"/>
        <v>208</v>
      </c>
      <c r="C234" s="400" t="s">
        <v>1454</v>
      </c>
      <c r="D234" s="91">
        <f>VLOOKUP(C234,Compte!F$1:K$398,6,FALSE)</f>
        <v>129</v>
      </c>
      <c r="E234" s="161">
        <v>129</v>
      </c>
      <c r="F234" s="93">
        <f>VLOOKUP(E234,Compte!A$1:K$398,2,FALSE)</f>
        <v>45345</v>
      </c>
      <c r="G234" s="301">
        <v>2024</v>
      </c>
      <c r="H234" s="162">
        <v>45357</v>
      </c>
      <c r="I234" s="178" t="s">
        <v>1455</v>
      </c>
      <c r="J234" s="161" t="s">
        <v>1008</v>
      </c>
      <c r="K234" s="165" t="s">
        <v>108</v>
      </c>
      <c r="L234" s="416">
        <v>25765</v>
      </c>
      <c r="M234" s="98">
        <f t="shared" si="30"/>
        <v>53</v>
      </c>
      <c r="N234" s="310" t="s">
        <v>1456</v>
      </c>
      <c r="O234" s="146">
        <v>5101</v>
      </c>
      <c r="P234" s="165" t="s">
        <v>1457</v>
      </c>
      <c r="Q234" s="99" t="s">
        <v>135</v>
      </c>
      <c r="R234" s="443" t="s">
        <v>147</v>
      </c>
      <c r="S234" s="504" t="s">
        <v>1458</v>
      </c>
      <c r="T234" s="504" t="s">
        <v>1459</v>
      </c>
      <c r="U234" s="146"/>
      <c r="V234" s="146"/>
      <c r="W234" s="146"/>
      <c r="X234" s="146"/>
      <c r="Y234" s="146"/>
      <c r="Z234" s="41" t="s">
        <v>1460</v>
      </c>
      <c r="AA234" s="91">
        <f>VLOOKUP(E234,Compte!A$1:K$398,9,FALSE)</f>
        <v>175</v>
      </c>
      <c r="AB234" s="102">
        <f t="shared" si="25"/>
        <v>175</v>
      </c>
      <c r="AC234" s="103">
        <f t="shared" si="26"/>
        <v>0</v>
      </c>
      <c r="AD234" s="168" t="s">
        <v>115</v>
      </c>
      <c r="AE234" s="168" t="s">
        <v>116</v>
      </c>
      <c r="AF234" s="168" t="s">
        <v>188</v>
      </c>
      <c r="AG234" s="153"/>
      <c r="AH234" s="153"/>
      <c r="AI234" s="149"/>
      <c r="AJ234" s="103">
        <f t="shared" si="27"/>
        <v>175</v>
      </c>
      <c r="AK234" s="169">
        <v>110</v>
      </c>
      <c r="AL234" s="169">
        <v>65</v>
      </c>
      <c r="AM234" s="169"/>
      <c r="AN234" s="169"/>
      <c r="AO234" s="169"/>
      <c r="AP234" s="169"/>
      <c r="AQ234" s="108"/>
      <c r="AR234" s="109"/>
      <c r="AS234" s="110" t="str">
        <f>VLOOKUP(E234,Compte!A$1:K$398,10,FALSE)</f>
        <v>Cotisation tennis GREGOIRE Pascaline ete 2024</v>
      </c>
    </row>
    <row r="235" spans="1:45" ht="14.25" hidden="1" customHeight="1" x14ac:dyDescent="0.3">
      <c r="A235" s="91" t="str">
        <f t="shared" si="24"/>
        <v>GROMADZIK Bastien</v>
      </c>
      <c r="B235" s="91">
        <f t="shared" si="28"/>
        <v>209</v>
      </c>
      <c r="C235" s="92" t="s">
        <v>1461</v>
      </c>
      <c r="D235" s="91">
        <f>VLOOKUP(C235,Compte!F$1:K$398,6,FALSE)</f>
        <v>150</v>
      </c>
      <c r="E235" s="92" t="s">
        <v>144</v>
      </c>
      <c r="F235" s="93">
        <f>VLOOKUP(E235,Compte!A$1:K$398,2,FALSE)</f>
        <v>0</v>
      </c>
      <c r="G235" s="94">
        <v>2024</v>
      </c>
      <c r="H235" s="111">
        <v>45385</v>
      </c>
      <c r="I235" s="112" t="s">
        <v>1462</v>
      </c>
      <c r="J235" s="92" t="s">
        <v>1178</v>
      </c>
      <c r="K235" s="113" t="s">
        <v>121</v>
      </c>
      <c r="L235" s="120">
        <v>35978</v>
      </c>
      <c r="M235" s="98">
        <f t="shared" si="30"/>
        <v>25</v>
      </c>
      <c r="N235" s="115" t="s">
        <v>1464</v>
      </c>
      <c r="O235" s="115">
        <v>5522</v>
      </c>
      <c r="P235" s="115" t="s">
        <v>1465</v>
      </c>
      <c r="Q235" s="99" t="s">
        <v>135</v>
      </c>
      <c r="R235" s="116"/>
      <c r="S235" s="121" t="s">
        <v>1469</v>
      </c>
      <c r="T235" s="122" t="s">
        <v>1470</v>
      </c>
      <c r="U235" s="99"/>
      <c r="V235" s="99"/>
      <c r="W235" s="99"/>
      <c r="X235" s="99"/>
      <c r="Y235" s="99"/>
      <c r="Z235" s="41" t="s">
        <v>1468</v>
      </c>
      <c r="AA235" s="91">
        <f>VLOOKUP(E235,Compte!A$1:K$398,9,FALSE)</f>
        <v>0</v>
      </c>
      <c r="AB235" s="123">
        <f t="shared" si="25"/>
        <v>65</v>
      </c>
      <c r="AC235" s="91">
        <f t="shared" si="26"/>
        <v>-65</v>
      </c>
      <c r="AD235" s="118" t="s">
        <v>115</v>
      </c>
      <c r="AE235" s="118" t="s">
        <v>116</v>
      </c>
      <c r="AF235" s="118" t="s">
        <v>117</v>
      </c>
      <c r="AG235" s="152"/>
      <c r="AH235" s="152"/>
      <c r="AI235" s="395"/>
      <c r="AJ235" s="103">
        <f t="shared" si="27"/>
        <v>65</v>
      </c>
      <c r="AK235" s="92"/>
      <c r="AL235" s="92">
        <v>65</v>
      </c>
      <c r="AM235" s="92"/>
      <c r="AN235" s="92"/>
      <c r="AO235" s="92"/>
      <c r="AP235" s="92"/>
      <c r="AQ235" s="92"/>
      <c r="AR235" s="124"/>
      <c r="AS235" s="110" t="str">
        <f>VLOOKUP(E235,Compte!A$1:K$398,10,FALSE)</f>
        <v>---</v>
      </c>
    </row>
    <row r="236" spans="1:45" ht="14.25" hidden="1" customHeight="1" x14ac:dyDescent="0.3">
      <c r="A236" s="91" t="str">
        <f t="shared" si="24"/>
        <v>GROMADZIK Fredy</v>
      </c>
      <c r="B236" s="91">
        <f t="shared" si="28"/>
        <v>210</v>
      </c>
      <c r="C236" s="41" t="s">
        <v>1461</v>
      </c>
      <c r="D236" s="91">
        <f>VLOOKUP(C236,Compte!F$1:K$398,6,FALSE)</f>
        <v>150</v>
      </c>
      <c r="E236" s="92">
        <v>150</v>
      </c>
      <c r="F236" s="93">
        <f>VLOOKUP(E236,Compte!A$1:K$398,2,FALSE)</f>
        <v>45356</v>
      </c>
      <c r="G236" s="173">
        <v>2024</v>
      </c>
      <c r="H236" s="95">
        <v>45385</v>
      </c>
      <c r="I236" s="84" t="s">
        <v>1462</v>
      </c>
      <c r="J236" s="41" t="s">
        <v>1463</v>
      </c>
      <c r="K236" s="96" t="s">
        <v>121</v>
      </c>
      <c r="L236" s="171">
        <v>21176</v>
      </c>
      <c r="M236" s="98">
        <f t="shared" si="30"/>
        <v>66</v>
      </c>
      <c r="N236" s="99" t="s">
        <v>1464</v>
      </c>
      <c r="O236" s="99">
        <v>5522</v>
      </c>
      <c r="P236" s="99" t="s">
        <v>1465</v>
      </c>
      <c r="Q236" s="99" t="s">
        <v>135</v>
      </c>
      <c r="R236" s="100"/>
      <c r="S236" s="188" t="s">
        <v>1466</v>
      </c>
      <c r="T236" s="455" t="s">
        <v>1467</v>
      </c>
      <c r="U236" s="99"/>
      <c r="V236" s="99"/>
      <c r="W236" s="99"/>
      <c r="X236" s="99"/>
      <c r="Y236" s="99"/>
      <c r="Z236" s="41" t="s">
        <v>1468</v>
      </c>
      <c r="AA236" s="91">
        <f>VLOOKUP(E236,Compte!A$1:K$398,9,FALSE)</f>
        <v>270</v>
      </c>
      <c r="AB236" s="123">
        <f t="shared" si="25"/>
        <v>205</v>
      </c>
      <c r="AC236" s="91">
        <f t="shared" si="26"/>
        <v>65</v>
      </c>
      <c r="AD236" s="104" t="s">
        <v>115</v>
      </c>
      <c r="AE236" s="104" t="s">
        <v>116</v>
      </c>
      <c r="AF236" s="104" t="s">
        <v>117</v>
      </c>
      <c r="AG236" s="510"/>
      <c r="AH236" s="510"/>
      <c r="AI236" s="106"/>
      <c r="AJ236" s="103">
        <f t="shared" si="27"/>
        <v>205</v>
      </c>
      <c r="AK236" s="41">
        <v>140</v>
      </c>
      <c r="AL236" s="41">
        <v>65</v>
      </c>
      <c r="AM236" s="359"/>
      <c r="AN236" s="41"/>
      <c r="AO236" s="41"/>
      <c r="AP236" s="41"/>
      <c r="AQ236" s="92"/>
      <c r="AR236" s="124"/>
      <c r="AS236" s="110" t="str">
        <f>VLOOKUP(E236,Compte!A$1:K$398,10,FALSE)</f>
        <v>Cotisation ete 2024. GROMADZIK Fredy (205?) et GROMADZIK Bastien (65?)</v>
      </c>
    </row>
    <row r="237" spans="1:45" ht="14.25" hidden="1" customHeight="1" x14ac:dyDescent="0.3">
      <c r="A237" s="91" t="str">
        <f t="shared" si="24"/>
        <v>GROSJEAN Alba</v>
      </c>
      <c r="B237" s="91">
        <f t="shared" si="28"/>
        <v>211</v>
      </c>
      <c r="C237" s="154" t="s">
        <v>308</v>
      </c>
      <c r="D237" s="91">
        <f>VLOOKUP(C237,Compte!F$1:K$398,6,FALSE)</f>
        <v>4128</v>
      </c>
      <c r="E237" s="92">
        <v>4111</v>
      </c>
      <c r="F237" s="93">
        <f>VLOOKUP(E237,Compte!A$1:K$398,2,FALSE)</f>
        <v>45544</v>
      </c>
      <c r="G237" s="196">
        <v>2024</v>
      </c>
      <c r="H237" s="111">
        <v>45552</v>
      </c>
      <c r="I237" s="112" t="s">
        <v>1471</v>
      </c>
      <c r="J237" s="92" t="s">
        <v>1472</v>
      </c>
      <c r="K237" s="113" t="s">
        <v>108</v>
      </c>
      <c r="L237" s="120">
        <v>42320</v>
      </c>
      <c r="M237" s="98">
        <f t="shared" si="30"/>
        <v>8</v>
      </c>
      <c r="N237" s="115" t="s">
        <v>1473</v>
      </c>
      <c r="O237" s="143">
        <v>2113</v>
      </c>
      <c r="P237" s="143" t="s">
        <v>1474</v>
      </c>
      <c r="Q237" s="99" t="s">
        <v>688</v>
      </c>
      <c r="R237" s="116" t="s">
        <v>147</v>
      </c>
      <c r="S237" s="121" t="s">
        <v>1475</v>
      </c>
      <c r="T237" s="476" t="s">
        <v>1476</v>
      </c>
      <c r="U237" s="99" t="s">
        <v>1477</v>
      </c>
      <c r="V237" s="99" t="s">
        <v>633</v>
      </c>
      <c r="W237" s="99"/>
      <c r="X237" s="99"/>
      <c r="Y237" s="99"/>
      <c r="Z237" s="41" t="s">
        <v>1478</v>
      </c>
      <c r="AA237" s="91">
        <f>VLOOKUP(E237,Compte!A$1:K$398,9,FALSE)</f>
        <v>30</v>
      </c>
      <c r="AB237" s="123">
        <f t="shared" si="25"/>
        <v>30</v>
      </c>
      <c r="AC237" s="91">
        <f t="shared" si="26"/>
        <v>0</v>
      </c>
      <c r="AD237" s="118" t="s">
        <v>160</v>
      </c>
      <c r="AE237" s="118" t="s">
        <v>164</v>
      </c>
      <c r="AF237" s="118" t="s">
        <v>162</v>
      </c>
      <c r="AG237" s="119"/>
      <c r="AH237" s="119"/>
      <c r="AI237" s="515" t="s">
        <v>318</v>
      </c>
      <c r="AJ237" s="103">
        <f t="shared" si="27"/>
        <v>30</v>
      </c>
      <c r="AK237" s="92">
        <v>5</v>
      </c>
      <c r="AL237" s="92">
        <v>25</v>
      </c>
      <c r="AM237" s="92"/>
      <c r="AN237" s="92"/>
      <c r="AO237" s="92"/>
      <c r="AP237" s="92"/>
      <c r="AQ237" s="92"/>
      <c r="AR237" s="124"/>
      <c r="AS237" s="110" t="str">
        <f>VLOOKUP(E237,Compte!A$1:K$398,10,FALSE)</f>
        <v>240-101-0026 cotisation YJ-MTP Alba Grosjean</v>
      </c>
    </row>
    <row r="238" spans="1:45" ht="14.25" customHeight="1" x14ac:dyDescent="0.3">
      <c r="A238" s="91" t="str">
        <f t="shared" si="24"/>
        <v>GUILLAUME Françoise</v>
      </c>
      <c r="B238" s="91">
        <f t="shared" si="28"/>
        <v>212</v>
      </c>
      <c r="C238" s="92" t="s">
        <v>1479</v>
      </c>
      <c r="D238" s="91">
        <f>VLOOKUP(C238,Compte!F$1:K$398,6,FALSE)</f>
        <v>4070.5</v>
      </c>
      <c r="E238" s="92">
        <v>1009</v>
      </c>
      <c r="F238" s="93">
        <f>VLOOKUP(E238,Compte!A$1:K$398,2,FALSE)</f>
        <v>45359</v>
      </c>
      <c r="G238" s="183">
        <v>2024</v>
      </c>
      <c r="H238" s="111">
        <v>45374</v>
      </c>
      <c r="I238" s="112" t="s">
        <v>1480</v>
      </c>
      <c r="J238" s="92" t="s">
        <v>409</v>
      </c>
      <c r="K238" s="113" t="s">
        <v>108</v>
      </c>
      <c r="L238" s="114">
        <v>24419</v>
      </c>
      <c r="M238" s="98">
        <f t="shared" si="30"/>
        <v>57</v>
      </c>
      <c r="N238" s="125" t="s">
        <v>1481</v>
      </c>
      <c r="O238" s="115">
        <v>5020</v>
      </c>
      <c r="P238" s="115" t="s">
        <v>1482</v>
      </c>
      <c r="Q238" s="99" t="s">
        <v>135</v>
      </c>
      <c r="R238" s="116" t="s">
        <v>147</v>
      </c>
      <c r="S238" s="116" t="s">
        <v>1483</v>
      </c>
      <c r="T238" s="126" t="s">
        <v>1484</v>
      </c>
      <c r="U238" s="99"/>
      <c r="V238" s="99"/>
      <c r="W238" s="99"/>
      <c r="X238" s="99"/>
      <c r="Y238" s="99"/>
      <c r="Z238" s="41" t="s">
        <v>1485</v>
      </c>
      <c r="AA238" s="91">
        <f>VLOOKUP(E238,Compte!A$1:K$398,9,FALSE)</f>
        <v>230</v>
      </c>
      <c r="AB238" s="102">
        <f t="shared" si="25"/>
        <v>230</v>
      </c>
      <c r="AC238" s="103">
        <f t="shared" si="26"/>
        <v>0</v>
      </c>
      <c r="AD238" s="118" t="s">
        <v>144</v>
      </c>
      <c r="AE238" s="118" t="s">
        <v>151</v>
      </c>
      <c r="AF238" s="118" t="s">
        <v>188</v>
      </c>
      <c r="AG238" s="119"/>
      <c r="AH238" s="119"/>
      <c r="AI238" s="520" t="s">
        <v>1486</v>
      </c>
      <c r="AJ238" s="103">
        <f t="shared" si="27"/>
        <v>230</v>
      </c>
      <c r="AK238" s="108">
        <v>110</v>
      </c>
      <c r="AL238" s="108">
        <v>120</v>
      </c>
      <c r="AM238" s="108"/>
      <c r="AN238" s="108"/>
      <c r="AO238" s="108"/>
      <c r="AP238" s="108"/>
      <c r="AQ238" s="108"/>
      <c r="AR238" s="109"/>
      <c r="AS238" s="110" t="str">
        <f>VLOOKUP(E238,Compte!A$1:K$398,10,FALSE)</f>
        <v>cotisation aviron.  Guillaume Francoise</v>
      </c>
    </row>
    <row r="239" spans="1:45" ht="14.25" hidden="1" customHeight="1" x14ac:dyDescent="0.3">
      <c r="A239" s="91" t="str">
        <f t="shared" si="24"/>
        <v>GYSELS BUFKENS Gaspard</v>
      </c>
      <c r="B239" s="91">
        <f t="shared" si="28"/>
        <v>213</v>
      </c>
      <c r="C239" s="138" t="s">
        <v>1487</v>
      </c>
      <c r="D239" s="91">
        <f>VLOOKUP(C239,Compte!F$1:K$398,6,FALSE)</f>
        <v>1021</v>
      </c>
      <c r="E239" s="138">
        <v>1021</v>
      </c>
      <c r="F239" s="93">
        <f>VLOOKUP(E239,Compte!A$1:K$398,2,FALSE)</f>
        <v>45365</v>
      </c>
      <c r="G239" s="183">
        <v>2024</v>
      </c>
      <c r="H239" s="139">
        <v>45385</v>
      </c>
      <c r="I239" s="140" t="s">
        <v>1488</v>
      </c>
      <c r="J239" s="138" t="s">
        <v>319</v>
      </c>
      <c r="K239" s="141" t="s">
        <v>121</v>
      </c>
      <c r="L239" s="142">
        <v>40211</v>
      </c>
      <c r="M239" s="98">
        <f t="shared" si="30"/>
        <v>13</v>
      </c>
      <c r="N239" s="424" t="s">
        <v>1489</v>
      </c>
      <c r="O239" s="143">
        <v>5100</v>
      </c>
      <c r="P239" s="143" t="s">
        <v>156</v>
      </c>
      <c r="Q239" s="99" t="s">
        <v>135</v>
      </c>
      <c r="R239" s="144"/>
      <c r="S239" s="121" t="s">
        <v>1490</v>
      </c>
      <c r="T239" s="487" t="s">
        <v>1491</v>
      </c>
      <c r="U239" s="146" t="s">
        <v>1492</v>
      </c>
      <c r="V239" s="146" t="s">
        <v>1493</v>
      </c>
      <c r="W239" s="146" t="s">
        <v>140</v>
      </c>
      <c r="X239" s="146"/>
      <c r="Y239" s="146"/>
      <c r="Z239" s="41" t="s">
        <v>1494</v>
      </c>
      <c r="AA239" s="91">
        <f>VLOOKUP(E239,Compte!A$1:K$398,9,FALSE)</f>
        <v>55</v>
      </c>
      <c r="AB239" s="102">
        <f t="shared" si="25"/>
        <v>55</v>
      </c>
      <c r="AC239" s="103">
        <f t="shared" si="26"/>
        <v>0</v>
      </c>
      <c r="AD239" s="147" t="s">
        <v>115</v>
      </c>
      <c r="AE239" s="147" t="s">
        <v>128</v>
      </c>
      <c r="AF239" s="147" t="s">
        <v>129</v>
      </c>
      <c r="AG239" s="152"/>
      <c r="AH239" s="152"/>
      <c r="AI239" s="130"/>
      <c r="AJ239" s="103">
        <f t="shared" si="27"/>
        <v>55</v>
      </c>
      <c r="AK239" s="150">
        <v>55</v>
      </c>
      <c r="AL239" s="150"/>
      <c r="AM239" s="357"/>
      <c r="AN239" s="138"/>
      <c r="AO239" s="150"/>
      <c r="AP239" s="150"/>
      <c r="AQ239" s="108"/>
      <c r="AR239" s="109"/>
      <c r="AS239" s="110" t="str">
        <f>VLOOKUP(E239,Compte!A$1:K$398,10,FALSE)</f>
        <v>cotisation Gysels Bufkens Gaspard</v>
      </c>
    </row>
    <row r="240" spans="1:45" ht="14.25" customHeight="1" x14ac:dyDescent="0.3">
      <c r="A240" s="91" t="str">
        <f t="shared" si="24"/>
        <v>HAGE William</v>
      </c>
      <c r="B240" s="91">
        <f t="shared" si="28"/>
        <v>214</v>
      </c>
      <c r="C240" s="92" t="s">
        <v>1495</v>
      </c>
      <c r="D240" s="91">
        <f>VLOOKUP(C240,Compte!F$1:K$398,6,FALSE)</f>
        <v>4037</v>
      </c>
      <c r="E240" s="92">
        <v>0.06</v>
      </c>
      <c r="F240" s="93">
        <f>VLOOKUP(E240,Compte!A$1:K$398,2,FALSE)</f>
        <v>45291</v>
      </c>
      <c r="G240" s="94">
        <v>2024</v>
      </c>
      <c r="H240" s="111">
        <v>45428</v>
      </c>
      <c r="I240" s="140" t="s">
        <v>1496</v>
      </c>
      <c r="J240" s="138" t="s">
        <v>1497</v>
      </c>
      <c r="K240" s="113" t="s">
        <v>121</v>
      </c>
      <c r="L240" s="114">
        <v>36375</v>
      </c>
      <c r="M240" s="98">
        <f t="shared" si="30"/>
        <v>24</v>
      </c>
      <c r="N240" s="125" t="s">
        <v>1498</v>
      </c>
      <c r="O240" s="115">
        <v>3499</v>
      </c>
      <c r="P240" s="115" t="s">
        <v>1499</v>
      </c>
      <c r="Q240" s="99" t="s">
        <v>135</v>
      </c>
      <c r="R240" s="116" t="s">
        <v>147</v>
      </c>
      <c r="S240" s="449" t="s">
        <v>1500</v>
      </c>
      <c r="T240" s="126" t="s">
        <v>1501</v>
      </c>
      <c r="U240" s="99"/>
      <c r="V240" s="99"/>
      <c r="W240" s="99"/>
      <c r="X240" s="99"/>
      <c r="Y240" s="99"/>
      <c r="Z240" s="41" t="s">
        <v>1502</v>
      </c>
      <c r="AA240" s="91">
        <f>VLOOKUP(E240,Compte!A$1:K$398,9,FALSE)</f>
        <v>210</v>
      </c>
      <c r="AB240" s="123">
        <f t="shared" si="25"/>
        <v>230</v>
      </c>
      <c r="AC240" s="91">
        <f t="shared" si="26"/>
        <v>-20</v>
      </c>
      <c r="AD240" s="118" t="s">
        <v>144</v>
      </c>
      <c r="AE240" s="118" t="s">
        <v>151</v>
      </c>
      <c r="AF240" s="118" t="s">
        <v>188</v>
      </c>
      <c r="AG240" s="119"/>
      <c r="AH240" s="119"/>
      <c r="AI240" s="175" t="s">
        <v>1503</v>
      </c>
      <c r="AJ240" s="103">
        <f t="shared" si="27"/>
        <v>230</v>
      </c>
      <c r="AK240" s="92">
        <v>110</v>
      </c>
      <c r="AL240" s="92">
        <v>120</v>
      </c>
      <c r="AM240" s="92"/>
      <c r="AN240" s="92"/>
      <c r="AO240" s="92"/>
      <c r="AP240" s="92"/>
      <c r="AQ240" s="92"/>
      <c r="AR240" s="124"/>
      <c r="AS240" s="110" t="str">
        <f>VLOOKUP(E240,Compte!A$1:K$398,10,FALSE)</f>
        <v>Cotisation William Hage 2024 - 210E au lieu de 230€ pour 2024 ?????</v>
      </c>
    </row>
    <row r="241" spans="1:45" ht="14.25" customHeight="1" x14ac:dyDescent="0.3">
      <c r="A241" s="91" t="str">
        <f t="shared" si="24"/>
        <v>HAGE William</v>
      </c>
      <c r="B241" s="91">
        <f t="shared" si="28"/>
        <v>214</v>
      </c>
      <c r="C241" s="41" t="s">
        <v>1495</v>
      </c>
      <c r="D241" s="91">
        <f>VLOOKUP(C241,Compte!F$1:K$398,6,FALSE)</f>
        <v>4037</v>
      </c>
      <c r="E241" s="92">
        <v>4037</v>
      </c>
      <c r="F241" s="93">
        <f>VLOOKUP(E241,Compte!A$1:K$398,2,FALSE)</f>
        <v>45456</v>
      </c>
      <c r="G241" s="173">
        <v>2024</v>
      </c>
      <c r="H241" s="95">
        <v>45467</v>
      </c>
      <c r="I241" s="84" t="s">
        <v>1496</v>
      </c>
      <c r="J241" s="41" t="s">
        <v>1497</v>
      </c>
      <c r="K241" s="96"/>
      <c r="L241" s="419"/>
      <c r="M241" s="98">
        <f t="shared" si="30"/>
        <v>123</v>
      </c>
      <c r="N241" s="205"/>
      <c r="O241" s="423"/>
      <c r="P241" s="423"/>
      <c r="Q241" s="423"/>
      <c r="R241" s="439"/>
      <c r="S241" s="116"/>
      <c r="T241" s="500"/>
      <c r="U241" s="99"/>
      <c r="V241" s="99"/>
      <c r="W241" s="99"/>
      <c r="X241" s="99"/>
      <c r="Y241" s="99"/>
      <c r="Z241" s="41" t="s">
        <v>1502</v>
      </c>
      <c r="AA241" s="91">
        <f>VLOOKUP(E241,Compte!A$1:K$398,9,FALSE)</f>
        <v>20</v>
      </c>
      <c r="AB241" s="123">
        <f t="shared" si="25"/>
        <v>0</v>
      </c>
      <c r="AC241" s="91">
        <f t="shared" si="26"/>
        <v>20</v>
      </c>
      <c r="AD241" s="104" t="s">
        <v>144</v>
      </c>
      <c r="AE241" s="104" t="s">
        <v>151</v>
      </c>
      <c r="AF241" s="104" t="s">
        <v>188</v>
      </c>
      <c r="AG241" s="105"/>
      <c r="AH241" s="105"/>
      <c r="AI241" s="517" t="s">
        <v>1503</v>
      </c>
      <c r="AJ241" s="103">
        <f t="shared" si="27"/>
        <v>0</v>
      </c>
      <c r="AK241" s="41"/>
      <c r="AL241" s="41"/>
      <c r="AM241" s="359"/>
      <c r="AN241" s="41"/>
      <c r="AO241" s="41"/>
      <c r="AP241" s="41"/>
      <c r="AQ241" s="92"/>
      <c r="AR241" s="124"/>
      <c r="AS241" s="110" t="str">
        <f>VLOOKUP(E241,Compte!A$1:K$398,10,FALSE)</f>
        <v>Regularisation Coti William Hage</v>
      </c>
    </row>
    <row r="242" spans="1:45" ht="14.25" hidden="1" customHeight="1" x14ac:dyDescent="0.3">
      <c r="A242" s="91" t="str">
        <f t="shared" si="24"/>
        <v>HALLEUX Jean-François</v>
      </c>
      <c r="B242" s="91">
        <f t="shared" si="28"/>
        <v>215</v>
      </c>
      <c r="C242" s="41" t="s">
        <v>1504</v>
      </c>
      <c r="D242" s="91">
        <f>VLOOKUP(C242,Compte!F$1:K$398,6,FALSE)</f>
        <v>4077</v>
      </c>
      <c r="E242" s="92">
        <v>4010</v>
      </c>
      <c r="F242" s="93">
        <f>VLOOKUP(E242,Compte!A$1:K$398,2,FALSE)</f>
        <v>45425</v>
      </c>
      <c r="G242" s="173">
        <v>2024</v>
      </c>
      <c r="H242" s="95">
        <v>45428</v>
      </c>
      <c r="I242" s="279" t="s">
        <v>1505</v>
      </c>
      <c r="J242" s="280" t="s">
        <v>1506</v>
      </c>
      <c r="K242" s="244" t="s">
        <v>121</v>
      </c>
      <c r="L242" s="171">
        <v>21796</v>
      </c>
      <c r="M242" s="98">
        <f t="shared" si="30"/>
        <v>64</v>
      </c>
      <c r="N242" s="412" t="s">
        <v>1507</v>
      </c>
      <c r="O242" s="99">
        <v>5170</v>
      </c>
      <c r="P242" s="96" t="s">
        <v>110</v>
      </c>
      <c r="Q242" s="99" t="s">
        <v>135</v>
      </c>
      <c r="R242" s="100" t="s">
        <v>1508</v>
      </c>
      <c r="S242" s="116" t="s">
        <v>1509</v>
      </c>
      <c r="T242" s="96" t="s">
        <v>1510</v>
      </c>
      <c r="U242" s="99"/>
      <c r="V242" s="99"/>
      <c r="W242" s="99"/>
      <c r="X242" s="99"/>
      <c r="Y242" s="99"/>
      <c r="Z242" s="41" t="s">
        <v>1511</v>
      </c>
      <c r="AA242" s="91">
        <f>VLOOKUP(E242,Compte!A$1:K$398,9,FALSE)</f>
        <v>175</v>
      </c>
      <c r="AB242" s="102">
        <f t="shared" si="25"/>
        <v>205</v>
      </c>
      <c r="AC242" s="103">
        <f t="shared" si="26"/>
        <v>-30</v>
      </c>
      <c r="AD242" s="104" t="s">
        <v>115</v>
      </c>
      <c r="AE242" s="104" t="s">
        <v>116</v>
      </c>
      <c r="AF242" s="104" t="s">
        <v>188</v>
      </c>
      <c r="AG242" s="105"/>
      <c r="AH242" s="105"/>
      <c r="AI242" s="130"/>
      <c r="AJ242" s="103">
        <f t="shared" si="27"/>
        <v>175</v>
      </c>
      <c r="AK242" s="107">
        <v>110</v>
      </c>
      <c r="AL242" s="107">
        <v>65</v>
      </c>
      <c r="AM242" s="356"/>
      <c r="AN242" s="41"/>
      <c r="AO242" s="41"/>
      <c r="AP242" s="41"/>
      <c r="AQ242" s="92">
        <v>30</v>
      </c>
      <c r="AR242" s="124"/>
      <c r="AS242" s="110" t="str">
        <f>VLOOKUP(E242,Compte!A$1:K$398,10,FALSE)</f>
        <v>Jf halleux 2024</v>
      </c>
    </row>
    <row r="243" spans="1:45" ht="14.25" hidden="1" customHeight="1" x14ac:dyDescent="0.3">
      <c r="A243" s="91" t="str">
        <f t="shared" si="24"/>
        <v>HALLEUX Jean-François</v>
      </c>
      <c r="B243" s="91">
        <f t="shared" si="28"/>
        <v>215</v>
      </c>
      <c r="C243" s="92" t="s">
        <v>1504</v>
      </c>
      <c r="D243" s="91">
        <f>VLOOKUP(C243,Compte!F$1:K$398,6,FALSE)</f>
        <v>4077</v>
      </c>
      <c r="E243" s="92">
        <v>4077</v>
      </c>
      <c r="F243" s="93">
        <f>VLOOKUP(E243,Compte!A$1:K$398,2,FALSE)</f>
        <v>45512</v>
      </c>
      <c r="G243" s="94">
        <v>2024</v>
      </c>
      <c r="H243" s="111">
        <v>45538</v>
      </c>
      <c r="I243" s="132" t="s">
        <v>1505</v>
      </c>
      <c r="J243" s="133" t="s">
        <v>1506</v>
      </c>
      <c r="K243" s="134"/>
      <c r="L243" s="120"/>
      <c r="M243" s="98">
        <f t="shared" si="30"/>
        <v>123</v>
      </c>
      <c r="N243" s="113"/>
      <c r="O243" s="115"/>
      <c r="P243" s="113"/>
      <c r="Q243" s="99"/>
      <c r="R243" s="116"/>
      <c r="S243" s="116"/>
      <c r="T243" s="113"/>
      <c r="U243" s="99"/>
      <c r="V243" s="99"/>
      <c r="W243" s="99"/>
      <c r="X243" s="99"/>
      <c r="Y243" s="99"/>
      <c r="Z243" s="41" t="s">
        <v>1511</v>
      </c>
      <c r="AA243" s="91">
        <f>VLOOKUP(E243,Compte!A$1:K$398,9,FALSE)</f>
        <v>30</v>
      </c>
      <c r="AB243" s="102">
        <f t="shared" si="25"/>
        <v>0</v>
      </c>
      <c r="AC243" s="103">
        <f t="shared" si="26"/>
        <v>30</v>
      </c>
      <c r="AD243" s="118" t="s">
        <v>115</v>
      </c>
      <c r="AE243" s="118" t="s">
        <v>116</v>
      </c>
      <c r="AF243" s="118" t="s">
        <v>188</v>
      </c>
      <c r="AG243" s="119"/>
      <c r="AH243" s="119"/>
      <c r="AI243" s="106"/>
      <c r="AJ243" s="103">
        <f t="shared" si="27"/>
        <v>0</v>
      </c>
      <c r="AK243" s="108"/>
      <c r="AL243" s="108"/>
      <c r="AM243" s="108"/>
      <c r="AN243" s="92"/>
      <c r="AO243" s="92"/>
      <c r="AP243" s="92"/>
      <c r="AQ243" s="92"/>
      <c r="AR243" s="124"/>
      <c r="AS243" s="110" t="str">
        <f>VLOOKUP(E243,Compte!A$1:K$398,10,FALSE)</f>
        <v>Jf Halleux Salle de sport</v>
      </c>
    </row>
    <row r="244" spans="1:45" ht="14.25" hidden="1" customHeight="1" x14ac:dyDescent="0.3">
      <c r="A244" s="91" t="str">
        <f t="shared" si="24"/>
        <v>HALLEUX Pierre</v>
      </c>
      <c r="B244" s="91">
        <f t="shared" si="28"/>
        <v>216</v>
      </c>
      <c r="C244" s="92" t="s">
        <v>1512</v>
      </c>
      <c r="D244" s="91">
        <f>VLOOKUP(C244,Compte!F$1:K$398,6,FALSE)</f>
        <v>183</v>
      </c>
      <c r="E244" s="92">
        <v>183</v>
      </c>
      <c r="F244" s="93">
        <f>VLOOKUP(E244,Compte!A$1:K$398,2,FALSE)</f>
        <v>45369</v>
      </c>
      <c r="G244" s="128">
        <v>2024</v>
      </c>
      <c r="H244" s="111">
        <v>45381</v>
      </c>
      <c r="I244" s="132" t="s">
        <v>1505</v>
      </c>
      <c r="J244" s="133" t="s">
        <v>154</v>
      </c>
      <c r="K244" s="134" t="s">
        <v>121</v>
      </c>
      <c r="L244" s="261"/>
      <c r="M244" s="98">
        <f t="shared" si="30"/>
        <v>123</v>
      </c>
      <c r="N244" s="113" t="s">
        <v>1513</v>
      </c>
      <c r="O244" s="115">
        <v>1160</v>
      </c>
      <c r="P244" s="113" t="s">
        <v>1514</v>
      </c>
      <c r="Q244" s="99" t="s">
        <v>135</v>
      </c>
      <c r="R244" s="116"/>
      <c r="S244" s="136"/>
      <c r="T244" s="122" t="s">
        <v>1515</v>
      </c>
      <c r="U244" s="99"/>
      <c r="V244" s="99"/>
      <c r="W244" s="99"/>
      <c r="X244" s="99"/>
      <c r="Y244" s="99"/>
      <c r="Z244" s="41" t="s">
        <v>1516</v>
      </c>
      <c r="AA244" s="91">
        <f>VLOOKUP(E244,Compte!A$1:K$398,9,FALSE)</f>
        <v>315</v>
      </c>
      <c r="AB244" s="102">
        <f t="shared" si="25"/>
        <v>315</v>
      </c>
      <c r="AC244" s="103">
        <f t="shared" si="26"/>
        <v>0</v>
      </c>
      <c r="AD244" s="118" t="s">
        <v>160</v>
      </c>
      <c r="AE244" s="118" t="s">
        <v>161</v>
      </c>
      <c r="AF244" s="118" t="s">
        <v>188</v>
      </c>
      <c r="AG244" s="119"/>
      <c r="AH244" s="119"/>
      <c r="AI244" s="611" t="s">
        <v>3843</v>
      </c>
      <c r="AJ244" s="103">
        <f t="shared" si="27"/>
        <v>165</v>
      </c>
      <c r="AK244" s="108">
        <v>110</v>
      </c>
      <c r="AL244" s="108">
        <v>55</v>
      </c>
      <c r="AM244" s="108"/>
      <c r="AN244" s="92"/>
      <c r="AO244" s="92">
        <v>150</v>
      </c>
      <c r="AP244" s="92"/>
      <c r="AQ244" s="92"/>
      <c r="AR244" s="124"/>
      <c r="AS244" s="110" t="str">
        <f>VLOOKUP(E244,Compte!A$1:K$398,10,FALSE)</f>
        <v>Cotisation 2024 yachting + parking bateau ext.</v>
      </c>
    </row>
    <row r="245" spans="1:45" ht="14.25" hidden="1" customHeight="1" x14ac:dyDescent="0.3">
      <c r="A245" s="91" t="str">
        <f t="shared" si="24"/>
        <v>HAMMEDI Amine</v>
      </c>
      <c r="B245" s="91">
        <f t="shared" si="28"/>
        <v>217</v>
      </c>
      <c r="C245" s="92" t="s">
        <v>1518</v>
      </c>
      <c r="D245" s="91">
        <f>VLOOKUP(C245,Compte!F$1:K$398,6,FALSE)</f>
        <v>4045</v>
      </c>
      <c r="E245" s="92">
        <v>4045</v>
      </c>
      <c r="F245" s="93">
        <f>VLOOKUP(E245,Compte!A$1:K$398,2,FALSE)</f>
        <v>45484</v>
      </c>
      <c r="G245" s="173">
        <v>2024</v>
      </c>
      <c r="H245" s="95">
        <v>45588</v>
      </c>
      <c r="I245" s="140" t="s">
        <v>1519</v>
      </c>
      <c r="J245" s="138" t="s">
        <v>1520</v>
      </c>
      <c r="K245" s="141" t="s">
        <v>121</v>
      </c>
      <c r="L245" s="414">
        <v>32692</v>
      </c>
      <c r="M245" s="98">
        <f t="shared" si="30"/>
        <v>34</v>
      </c>
      <c r="N245" s="424" t="s">
        <v>1521</v>
      </c>
      <c r="O245" s="424">
        <v>5100</v>
      </c>
      <c r="P245" s="424" t="s">
        <v>481</v>
      </c>
      <c r="Q245" s="423" t="s">
        <v>135</v>
      </c>
      <c r="R245" s="438" t="s">
        <v>147</v>
      </c>
      <c r="S245" s="121" t="s">
        <v>1522</v>
      </c>
      <c r="T245" s="605" t="s">
        <v>1523</v>
      </c>
      <c r="U245" s="146"/>
      <c r="V245" s="146"/>
      <c r="W245" s="146"/>
      <c r="X245" s="146"/>
      <c r="Y245" s="146"/>
      <c r="Z245" s="41" t="s">
        <v>1524</v>
      </c>
      <c r="AA245" s="91">
        <f>VLOOKUP(E245,Compte!A$1:K$398,9,FALSE)</f>
        <v>100</v>
      </c>
      <c r="AB245" s="102">
        <f t="shared" si="25"/>
        <v>100</v>
      </c>
      <c r="AC245" s="103">
        <f t="shared" si="26"/>
        <v>0</v>
      </c>
      <c r="AD245" s="147" t="s">
        <v>108</v>
      </c>
      <c r="AE245" s="147" t="s">
        <v>1525</v>
      </c>
      <c r="AF245" s="147" t="s">
        <v>188</v>
      </c>
      <c r="AG245" s="130"/>
      <c r="AH245" s="130"/>
      <c r="AI245" s="106" t="s">
        <v>1526</v>
      </c>
      <c r="AJ245" s="103">
        <f t="shared" si="27"/>
        <v>50</v>
      </c>
      <c r="AK245" s="150">
        <v>50</v>
      </c>
      <c r="AL245" s="150"/>
      <c r="AM245" s="357"/>
      <c r="AN245" s="92"/>
      <c r="AO245" s="138"/>
      <c r="AP245" s="138"/>
      <c r="AQ245" s="92">
        <v>50</v>
      </c>
      <c r="AR245" s="124"/>
      <c r="AS245" s="110" t="str">
        <f>VLOOKUP(E245,Compte!A$1:K$398,10,FALSE)</f>
        <v>Hammedi Amine cotisation salle de sport</v>
      </c>
    </row>
    <row r="246" spans="1:45" ht="14.25" hidden="1" customHeight="1" x14ac:dyDescent="0.3">
      <c r="A246" s="91" t="str">
        <f t="shared" si="24"/>
        <v>HAMOIR Tanguy</v>
      </c>
      <c r="B246" s="91">
        <f t="shared" si="28"/>
        <v>218</v>
      </c>
      <c r="C246" s="92" t="s">
        <v>1527</v>
      </c>
      <c r="D246" s="91">
        <f>VLOOKUP(C246,Compte!F$1:K$398,6,FALSE)</f>
        <v>4081</v>
      </c>
      <c r="E246" s="92">
        <v>4081</v>
      </c>
      <c r="F246" s="93">
        <f>VLOOKUP(E246,Compte!A$1:K$398,2,FALSE)</f>
        <v>45516</v>
      </c>
      <c r="G246" s="155">
        <v>2024</v>
      </c>
      <c r="H246" s="95">
        <v>45548</v>
      </c>
      <c r="I246" s="140" t="s">
        <v>1528</v>
      </c>
      <c r="J246" s="138" t="s">
        <v>827</v>
      </c>
      <c r="K246" s="141" t="s">
        <v>121</v>
      </c>
      <c r="L246" s="142">
        <v>25949</v>
      </c>
      <c r="M246" s="98">
        <f t="shared" si="30"/>
        <v>52</v>
      </c>
      <c r="N246" s="424" t="s">
        <v>1529</v>
      </c>
      <c r="O246" s="143">
        <v>5020</v>
      </c>
      <c r="P246" s="143" t="s">
        <v>1530</v>
      </c>
      <c r="Q246" s="99" t="s">
        <v>135</v>
      </c>
      <c r="R246" s="144" t="s">
        <v>147</v>
      </c>
      <c r="S246" s="121" t="s">
        <v>1531</v>
      </c>
      <c r="T246" s="492" t="s">
        <v>1532</v>
      </c>
      <c r="U246" s="146"/>
      <c r="V246" s="146"/>
      <c r="W246" s="146"/>
      <c r="X246" s="146"/>
      <c r="Y246" s="146"/>
      <c r="Z246" s="41" t="s">
        <v>1533</v>
      </c>
      <c r="AA246" s="91">
        <f>VLOOKUP(E246,Compte!A$1:K$398,9,FALSE)</f>
        <v>80</v>
      </c>
      <c r="AB246" s="102">
        <f t="shared" si="25"/>
        <v>80</v>
      </c>
      <c r="AC246" s="103">
        <f t="shared" si="26"/>
        <v>0</v>
      </c>
      <c r="AD246" s="147" t="s">
        <v>160</v>
      </c>
      <c r="AE246" s="147" t="s">
        <v>161</v>
      </c>
      <c r="AF246" s="147" t="s">
        <v>188</v>
      </c>
      <c r="AG246" s="152"/>
      <c r="AH246" s="152"/>
      <c r="AI246" s="391" t="s">
        <v>1534</v>
      </c>
      <c r="AJ246" s="103">
        <f t="shared" si="27"/>
        <v>80</v>
      </c>
      <c r="AK246" s="150">
        <v>30</v>
      </c>
      <c r="AL246" s="150">
        <v>50</v>
      </c>
      <c r="AM246" s="357"/>
      <c r="AN246" s="92"/>
      <c r="AO246" s="138"/>
      <c r="AP246" s="138"/>
      <c r="AQ246" s="92"/>
      <c r="AR246" s="124"/>
      <c r="AS246" s="110" t="str">
        <f>VLOOKUP(E246,Compte!A$1:K$398,10,FALSE)</f>
        <v xml:space="preserve">Cotisation tardive 2024 ??? Pas de demande d'admission reçue à ce jour </v>
      </c>
    </row>
    <row r="247" spans="1:45" ht="14.25" hidden="1" customHeight="1" x14ac:dyDescent="0.3">
      <c r="A247" s="91" t="str">
        <f t="shared" si="24"/>
        <v>HAMOIR Tanguy</v>
      </c>
      <c r="B247" s="91">
        <f t="shared" si="28"/>
        <v>218</v>
      </c>
      <c r="C247" s="92" t="s">
        <v>1527</v>
      </c>
      <c r="D247" s="91">
        <f>VLOOKUP(C247,Compte!F$1:K$398,6,FALSE)</f>
        <v>4081</v>
      </c>
      <c r="E247" s="92">
        <v>4080</v>
      </c>
      <c r="F247" s="93">
        <f>VLOOKUP(E247,Compte!A$1:K$398,2,FALSE)</f>
        <v>45516</v>
      </c>
      <c r="G247" s="155">
        <v>2025</v>
      </c>
      <c r="H247" s="95">
        <v>45548</v>
      </c>
      <c r="I247" s="140" t="s">
        <v>1528</v>
      </c>
      <c r="J247" s="138" t="s">
        <v>827</v>
      </c>
      <c r="K247" s="141" t="s">
        <v>121</v>
      </c>
      <c r="L247" s="142">
        <v>25949</v>
      </c>
      <c r="M247" s="98">
        <f t="shared" si="30"/>
        <v>52</v>
      </c>
      <c r="N247" s="424" t="s">
        <v>1529</v>
      </c>
      <c r="O247" s="143">
        <v>5020</v>
      </c>
      <c r="P247" s="143" t="s">
        <v>1530</v>
      </c>
      <c r="Q247" s="423" t="s">
        <v>135</v>
      </c>
      <c r="R247" s="144" t="s">
        <v>147</v>
      </c>
      <c r="S247" s="121" t="s">
        <v>1531</v>
      </c>
      <c r="T247" s="492" t="s">
        <v>1532</v>
      </c>
      <c r="U247" s="146"/>
      <c r="V247" s="146"/>
      <c r="W247" s="146"/>
      <c r="X247" s="146"/>
      <c r="Y247" s="146"/>
      <c r="Z247" s="41" t="s">
        <v>1533</v>
      </c>
      <c r="AA247" s="91">
        <f>VLOOKUP(E247,Compte!A$1:K$398,9,FALSE)</f>
        <v>165</v>
      </c>
      <c r="AB247" s="102">
        <f t="shared" si="25"/>
        <v>165</v>
      </c>
      <c r="AC247" s="103">
        <f t="shared" si="26"/>
        <v>0</v>
      </c>
      <c r="AD247" s="147" t="s">
        <v>160</v>
      </c>
      <c r="AE247" s="147" t="s">
        <v>161</v>
      </c>
      <c r="AF247" s="147" t="s">
        <v>188</v>
      </c>
      <c r="AG247" s="152"/>
      <c r="AH247" s="152"/>
      <c r="AI247" s="130"/>
      <c r="AJ247" s="103">
        <f t="shared" si="27"/>
        <v>165</v>
      </c>
      <c r="AK247" s="150">
        <v>110</v>
      </c>
      <c r="AL247" s="150">
        <v>55</v>
      </c>
      <c r="AM247" s="357"/>
      <c r="AN247" s="92"/>
      <c r="AO247" s="138"/>
      <c r="AP247" s="138"/>
      <c r="AQ247" s="92"/>
      <c r="AR247" s="124"/>
      <c r="AS247" s="110" t="str">
        <f>VLOOKUP(E247,Compte!A$1:K$398,10,FALSE)</f>
        <v>Cotisation 2025 ??? Pas de demande d'admission reçue à ce jour</v>
      </c>
    </row>
    <row r="248" spans="1:45" ht="14.25" hidden="1" customHeight="1" x14ac:dyDescent="0.3">
      <c r="A248" s="91" t="str">
        <f t="shared" si="24"/>
        <v>HANON Marius</v>
      </c>
      <c r="B248" s="91">
        <f t="shared" si="28"/>
        <v>219</v>
      </c>
      <c r="C248" s="92" t="s">
        <v>1535</v>
      </c>
      <c r="D248" s="91">
        <f>VLOOKUP(C248,Compte!F$1:K$398,6,FALSE)</f>
        <v>1024</v>
      </c>
      <c r="E248" s="92">
        <v>1024</v>
      </c>
      <c r="F248" s="93">
        <f>VLOOKUP(E248,Compte!A$1:K$398,2,FALSE)</f>
        <v>45365</v>
      </c>
      <c r="G248" s="94">
        <v>2024</v>
      </c>
      <c r="H248" s="111">
        <v>45374</v>
      </c>
      <c r="I248" s="112" t="s">
        <v>1536</v>
      </c>
      <c r="J248" s="92" t="s">
        <v>1537</v>
      </c>
      <c r="K248" s="113" t="s">
        <v>121</v>
      </c>
      <c r="L248" s="120">
        <v>41410</v>
      </c>
      <c r="M248" s="98">
        <f t="shared" si="30"/>
        <v>10</v>
      </c>
      <c r="N248" s="115" t="s">
        <v>1538</v>
      </c>
      <c r="O248" s="115">
        <v>5020</v>
      </c>
      <c r="P248" s="115" t="s">
        <v>353</v>
      </c>
      <c r="Q248" s="99" t="s">
        <v>135</v>
      </c>
      <c r="R248" s="116" t="s">
        <v>147</v>
      </c>
      <c r="S248" s="151" t="s">
        <v>1539</v>
      </c>
      <c r="T248" s="466" t="s">
        <v>1540</v>
      </c>
      <c r="U248" s="99"/>
      <c r="V248" s="99"/>
      <c r="W248" s="99"/>
      <c r="X248" s="99"/>
      <c r="Y248" s="99"/>
      <c r="Z248" s="41" t="s">
        <v>1541</v>
      </c>
      <c r="AA248" s="91">
        <f>VLOOKUP(E248,Compte!A$1:K$398,9,FALSE)</f>
        <v>55</v>
      </c>
      <c r="AB248" s="123">
        <f t="shared" si="25"/>
        <v>55</v>
      </c>
      <c r="AC248" s="91">
        <f t="shared" si="26"/>
        <v>0</v>
      </c>
      <c r="AD248" s="118" t="s">
        <v>115</v>
      </c>
      <c r="AE248" s="118" t="s">
        <v>128</v>
      </c>
      <c r="AF248" s="118" t="s">
        <v>129</v>
      </c>
      <c r="AG248" s="119"/>
      <c r="AH248" s="119"/>
      <c r="AI248" s="106"/>
      <c r="AJ248" s="103">
        <f t="shared" si="27"/>
        <v>55</v>
      </c>
      <c r="AK248" s="92">
        <v>55</v>
      </c>
      <c r="AL248" s="92"/>
      <c r="AM248" s="92"/>
      <c r="AN248" s="92"/>
      <c r="AO248" s="92"/>
      <c r="AP248" s="92"/>
      <c r="AQ248" s="92"/>
      <c r="AR248" s="124"/>
      <c r="AS248" s="110" t="str">
        <f>VLOOKUP(E248,Compte!A$1:K$398,10,FALSE)</f>
        <v>Cotisation tennis Hanon Marius U11-U13</v>
      </c>
    </row>
    <row r="249" spans="1:45" ht="14.25" customHeight="1" x14ac:dyDescent="0.3">
      <c r="A249" s="91" t="str">
        <f t="shared" si="24"/>
        <v>HARGOT (Noiset) Kathelyne</v>
      </c>
      <c r="B249" s="91">
        <f t="shared" si="28"/>
        <v>220</v>
      </c>
      <c r="C249" s="41" t="s">
        <v>1542</v>
      </c>
      <c r="D249" s="91">
        <f>VLOOKUP(C249,Compte!F$1:K$398,6,FALSE)</f>
        <v>1005</v>
      </c>
      <c r="E249" s="92">
        <v>1005</v>
      </c>
      <c r="F249" s="93">
        <f>VLOOKUP(E249,Compte!A$1:K$398,2,FALSE)</f>
        <v>45358</v>
      </c>
      <c r="G249" s="94">
        <v>2024</v>
      </c>
      <c r="H249" s="95">
        <v>45374</v>
      </c>
      <c r="I249" s="279" t="s">
        <v>1543</v>
      </c>
      <c r="J249" s="536" t="s">
        <v>1544</v>
      </c>
      <c r="K249" s="244" t="s">
        <v>108</v>
      </c>
      <c r="L249" s="274">
        <v>21686</v>
      </c>
      <c r="M249" s="98">
        <f t="shared" si="30"/>
        <v>64</v>
      </c>
      <c r="N249" s="437" t="s">
        <v>1545</v>
      </c>
      <c r="O249" s="99">
        <v>5020</v>
      </c>
      <c r="P249" s="96" t="s">
        <v>353</v>
      </c>
      <c r="Q249" s="99" t="s">
        <v>135</v>
      </c>
      <c r="R249" s="100" t="s">
        <v>1546</v>
      </c>
      <c r="S249" s="116" t="s">
        <v>1547</v>
      </c>
      <c r="T249" s="575" t="s">
        <v>1548</v>
      </c>
      <c r="U249" s="146"/>
      <c r="V249" s="146"/>
      <c r="W249" s="146"/>
      <c r="X249" s="146"/>
      <c r="Y249" s="146"/>
      <c r="Z249" s="41" t="s">
        <v>1549</v>
      </c>
      <c r="AA249" s="91">
        <f>VLOOKUP(E249,Compte!A$1:K$398,9,FALSE)</f>
        <v>405</v>
      </c>
      <c r="AB249" s="102">
        <f t="shared" si="25"/>
        <v>295</v>
      </c>
      <c r="AC249" s="103">
        <f t="shared" si="26"/>
        <v>110</v>
      </c>
      <c r="AD249" s="104" t="s">
        <v>144</v>
      </c>
      <c r="AE249" s="104" t="s">
        <v>151</v>
      </c>
      <c r="AF249" s="104" t="s">
        <v>117</v>
      </c>
      <c r="AG249" s="152"/>
      <c r="AH249" s="152"/>
      <c r="AI249" s="520" t="s">
        <v>1550</v>
      </c>
      <c r="AJ249" s="103">
        <f t="shared" si="27"/>
        <v>265</v>
      </c>
      <c r="AK249" s="107">
        <v>140</v>
      </c>
      <c r="AL249" s="107">
        <v>125</v>
      </c>
      <c r="AM249" s="356"/>
      <c r="AN249" s="107"/>
      <c r="AO249" s="107"/>
      <c r="AP249" s="107"/>
      <c r="AQ249" s="108">
        <v>30</v>
      </c>
      <c r="AR249" s="109"/>
      <c r="AS249" s="110" t="str">
        <f>VLOOKUP(E249,Compte!A$1:K$398,10,FALSE)</f>
        <v>cotisation kathelyne hargot jean louis Noiset + 1 inscription a la salle muscu.</v>
      </c>
    </row>
    <row r="250" spans="1:45" ht="14.25" customHeight="1" x14ac:dyDescent="0.3">
      <c r="A250" s="91" t="str">
        <f t="shared" si="24"/>
        <v>HARVENGT Stéven</v>
      </c>
      <c r="B250" s="91">
        <f t="shared" si="28"/>
        <v>221</v>
      </c>
      <c r="C250" s="41" t="s">
        <v>1551</v>
      </c>
      <c r="D250" s="91">
        <f>VLOOKUP(C250,Compte!F$1:K$398,6,FALSE)</f>
        <v>141</v>
      </c>
      <c r="E250" s="92">
        <v>141</v>
      </c>
      <c r="F250" s="93">
        <f>VLOOKUP(E250,Compte!A$1:K$398,2,FALSE)</f>
        <v>45350</v>
      </c>
      <c r="G250" s="192">
        <v>2024</v>
      </c>
      <c r="H250" s="95">
        <v>45374</v>
      </c>
      <c r="I250" s="403" t="s">
        <v>1552</v>
      </c>
      <c r="J250" s="538" t="s">
        <v>1553</v>
      </c>
      <c r="K250" s="96" t="s">
        <v>121</v>
      </c>
      <c r="L250" s="274">
        <v>36206</v>
      </c>
      <c r="M250" s="98">
        <f t="shared" si="30"/>
        <v>24</v>
      </c>
      <c r="N250" s="430" t="s">
        <v>1554</v>
      </c>
      <c r="O250" s="99">
        <v>5100</v>
      </c>
      <c r="P250" s="99" t="s">
        <v>123</v>
      </c>
      <c r="Q250" s="423" t="s">
        <v>135</v>
      </c>
      <c r="R250" s="100" t="s">
        <v>147</v>
      </c>
      <c r="S250" s="116" t="s">
        <v>1555</v>
      </c>
      <c r="T250" s="463" t="s">
        <v>1556</v>
      </c>
      <c r="U250" s="146"/>
      <c r="V250" s="146"/>
      <c r="W250" s="146"/>
      <c r="X250" s="146"/>
      <c r="Y250" s="146"/>
      <c r="Z250" s="41" t="s">
        <v>1557</v>
      </c>
      <c r="AA250" s="91">
        <f>VLOOKUP(E250,Compte!A$1:K$398,9,FALSE)</f>
        <v>295</v>
      </c>
      <c r="AB250" s="123">
        <f t="shared" si="25"/>
        <v>260</v>
      </c>
      <c r="AC250" s="91">
        <f t="shared" si="26"/>
        <v>35</v>
      </c>
      <c r="AD250" s="104" t="s">
        <v>144</v>
      </c>
      <c r="AE250" s="104" t="s">
        <v>151</v>
      </c>
      <c r="AF250" s="104" t="s">
        <v>188</v>
      </c>
      <c r="AG250" s="152"/>
      <c r="AH250" s="152"/>
      <c r="AI250" s="517" t="s">
        <v>1558</v>
      </c>
      <c r="AJ250" s="103">
        <f t="shared" si="27"/>
        <v>230</v>
      </c>
      <c r="AK250" s="41">
        <v>110</v>
      </c>
      <c r="AL250" s="41">
        <v>120</v>
      </c>
      <c r="AM250" s="359"/>
      <c r="AN250" s="41"/>
      <c r="AO250" s="41"/>
      <c r="AP250" s="41"/>
      <c r="AQ250" s="92">
        <v>30</v>
      </c>
      <c r="AR250" s="124"/>
      <c r="AS250" s="110" t="str">
        <f>VLOOKUP(E250,Compte!A$1:K$398,10,FALSE)</f>
        <v>Harvengt Steven cotisation 265? + salle de sport 30? 2024</v>
      </c>
    </row>
    <row r="251" spans="1:45" ht="14.25" customHeight="1" x14ac:dyDescent="0.3">
      <c r="A251" s="91" t="str">
        <f t="shared" si="24"/>
        <v>HARVENGT Stéven</v>
      </c>
      <c r="B251" s="91">
        <f t="shared" si="28"/>
        <v>221</v>
      </c>
      <c r="C251" s="92" t="s">
        <v>1551</v>
      </c>
      <c r="D251" s="91">
        <f>VLOOKUP(C251,Compte!F$1:K$398,6,FALSE)</f>
        <v>141</v>
      </c>
      <c r="E251" s="92">
        <v>4126.5</v>
      </c>
      <c r="F251" s="93">
        <f>VLOOKUP(E251,Compte!A$1:K$398,2,FALSE)</f>
        <v>45560</v>
      </c>
      <c r="G251" s="192">
        <v>2024</v>
      </c>
      <c r="H251" s="111">
        <v>45588</v>
      </c>
      <c r="I251" s="248" t="s">
        <v>1552</v>
      </c>
      <c r="J251" s="249" t="s">
        <v>1553</v>
      </c>
      <c r="K251" s="141"/>
      <c r="L251" s="142"/>
      <c r="M251" s="98">
        <f t="shared" si="30"/>
        <v>123</v>
      </c>
      <c r="N251" s="429"/>
      <c r="O251" s="143"/>
      <c r="P251" s="143"/>
      <c r="Q251" s="99"/>
      <c r="R251" s="116"/>
      <c r="S251" s="144"/>
      <c r="T251" s="467"/>
      <c r="U251" s="146"/>
      <c r="V251" s="146"/>
      <c r="W251" s="146"/>
      <c r="X251" s="146"/>
      <c r="Y251" s="146"/>
      <c r="Z251" s="41" t="s">
        <v>1557</v>
      </c>
      <c r="AA251" s="91">
        <f>VLOOKUP(E251,Compte!A$1:K$398,9,FALSE)</f>
        <v>-35</v>
      </c>
      <c r="AB251" s="123">
        <f t="shared" si="25"/>
        <v>0</v>
      </c>
      <c r="AC251" s="91">
        <f t="shared" si="26"/>
        <v>-35</v>
      </c>
      <c r="AD251" s="118" t="s">
        <v>144</v>
      </c>
      <c r="AE251" s="118" t="s">
        <v>151</v>
      </c>
      <c r="AF251" s="118" t="s">
        <v>188</v>
      </c>
      <c r="AG251" s="119"/>
      <c r="AH251" s="119"/>
      <c r="AI251" s="517" t="s">
        <v>1558</v>
      </c>
      <c r="AJ251" s="103">
        <f t="shared" si="27"/>
        <v>0</v>
      </c>
      <c r="AK251" s="92"/>
      <c r="AL251" s="92"/>
      <c r="AM251" s="92"/>
      <c r="AN251" s="92"/>
      <c r="AO251" s="92"/>
      <c r="AP251" s="92"/>
      <c r="AQ251" s="92"/>
      <c r="AR251" s="124"/>
      <c r="AS251" s="110" t="str">
        <f>VLOOKUP(E251,Compte!A$1:K$398,10,FALSE)</f>
        <v>Wislez + fille marguerite + Steven Harveng</v>
      </c>
    </row>
    <row r="252" spans="1:45" ht="14.25" hidden="1" customHeight="1" x14ac:dyDescent="0.3">
      <c r="A252" s="91" t="str">
        <f t="shared" si="24"/>
        <v>HATIB Taha</v>
      </c>
      <c r="B252" s="91">
        <f t="shared" si="28"/>
        <v>222</v>
      </c>
      <c r="C252" s="92"/>
      <c r="D252" s="91" t="e">
        <f>VLOOKUP(C252,Compte!F$1:K$398,6,FALSE)</f>
        <v>#N/A</v>
      </c>
      <c r="E252" s="92">
        <v>255</v>
      </c>
      <c r="F252" s="93">
        <f>VLOOKUP(E252,Compte!A$1:K$398,2,FALSE)</f>
        <v>45390</v>
      </c>
      <c r="G252" s="128">
        <v>2024</v>
      </c>
      <c r="H252" s="111">
        <v>45399</v>
      </c>
      <c r="I252" s="112" t="s">
        <v>1559</v>
      </c>
      <c r="J252" s="92" t="s">
        <v>1560</v>
      </c>
      <c r="K252" s="113" t="s">
        <v>108</v>
      </c>
      <c r="L252" s="114">
        <v>37119</v>
      </c>
      <c r="M252" s="98">
        <f t="shared" si="30"/>
        <v>22</v>
      </c>
      <c r="N252" s="115" t="s">
        <v>1561</v>
      </c>
      <c r="O252" s="115">
        <v>1200</v>
      </c>
      <c r="P252" s="262" t="s">
        <v>1562</v>
      </c>
      <c r="Q252" s="99" t="s">
        <v>135</v>
      </c>
      <c r="R252" s="116"/>
      <c r="S252" s="121" t="s">
        <v>1563</v>
      </c>
      <c r="T252" s="157" t="s">
        <v>1564</v>
      </c>
      <c r="U252" s="99"/>
      <c r="V252" s="99"/>
      <c r="W252" s="99"/>
      <c r="X252" s="99"/>
      <c r="Y252" s="99"/>
      <c r="Z252" s="41" t="s">
        <v>1565</v>
      </c>
      <c r="AA252" s="91">
        <f>VLOOKUP(E252,Compte!A$1:K$398,9,FALSE)</f>
        <v>90</v>
      </c>
      <c r="AB252" s="123">
        <f t="shared" si="25"/>
        <v>90</v>
      </c>
      <c r="AC252" s="91">
        <f t="shared" si="26"/>
        <v>0</v>
      </c>
      <c r="AD252" s="118" t="s">
        <v>160</v>
      </c>
      <c r="AE252" s="118" t="s">
        <v>161</v>
      </c>
      <c r="AF252" s="118" t="s">
        <v>211</v>
      </c>
      <c r="AG252" s="119"/>
      <c r="AH252" s="119"/>
      <c r="AI252" s="391" t="s">
        <v>220</v>
      </c>
      <c r="AJ252" s="103">
        <f t="shared" si="27"/>
        <v>90</v>
      </c>
      <c r="AK252" s="92">
        <v>50</v>
      </c>
      <c r="AL252" s="92">
        <v>40</v>
      </c>
      <c r="AM252" s="92"/>
      <c r="AN252" s="92"/>
      <c r="AO252" s="92"/>
      <c r="AP252" s="92"/>
      <c r="AQ252" s="92"/>
      <c r="AR252" s="124"/>
      <c r="AS252" s="110" t="str">
        <f>VLOOKUP(E252,Compte!A$1:K$398,10,FALSE)</f>
        <v>Cotisation YA-VCR Taha Hatib</v>
      </c>
    </row>
    <row r="253" spans="1:45" ht="14.25" hidden="1" customHeight="1" x14ac:dyDescent="0.3">
      <c r="A253" s="91" t="str">
        <f t="shared" si="24"/>
        <v>HAZÉE Félicien</v>
      </c>
      <c r="B253" s="91">
        <f t="shared" si="28"/>
        <v>223</v>
      </c>
      <c r="C253" s="92" t="s">
        <v>1566</v>
      </c>
      <c r="D253" s="91">
        <f>VLOOKUP(C253,Compte!F$1:K$398,6,FALSE)</f>
        <v>1026</v>
      </c>
      <c r="E253" s="92">
        <v>1026</v>
      </c>
      <c r="F253" s="93">
        <f>VLOOKUP(E253,Compte!A$1:K$398,2,FALSE)</f>
        <v>45365</v>
      </c>
      <c r="G253" s="204">
        <v>2024</v>
      </c>
      <c r="H253" s="111">
        <v>45552</v>
      </c>
      <c r="I253" s="203" t="s">
        <v>1567</v>
      </c>
      <c r="J253" s="204" t="s">
        <v>1568</v>
      </c>
      <c r="K253" s="182"/>
      <c r="L253" s="198"/>
      <c r="M253" s="98">
        <f t="shared" si="30"/>
        <v>123</v>
      </c>
      <c r="N253" s="137"/>
      <c r="O253" s="137"/>
      <c r="P253" s="137"/>
      <c r="Q253" s="433"/>
      <c r="R253" s="136"/>
      <c r="S253" s="136"/>
      <c r="T253" s="247"/>
      <c r="U253" s="99"/>
      <c r="V253" s="99"/>
      <c r="W253" s="99"/>
      <c r="X253" s="99"/>
      <c r="Y253" s="99"/>
      <c r="Z253" s="41" t="s">
        <v>1569</v>
      </c>
      <c r="AA253" s="91">
        <f>VLOOKUP(E253,Compte!A$1:K$398,9,FALSE)</f>
        <v>55</v>
      </c>
      <c r="AB253" s="123">
        <f t="shared" si="25"/>
        <v>55</v>
      </c>
      <c r="AC253" s="91">
        <f t="shared" si="26"/>
        <v>0</v>
      </c>
      <c r="AD253" s="118" t="s">
        <v>115</v>
      </c>
      <c r="AE253" s="118" t="s">
        <v>128</v>
      </c>
      <c r="AF253" s="118" t="s">
        <v>129</v>
      </c>
      <c r="AG253" s="509"/>
      <c r="AH253" s="509"/>
      <c r="AI253" s="395" t="s">
        <v>1311</v>
      </c>
      <c r="AJ253" s="103">
        <f t="shared" si="27"/>
        <v>55</v>
      </c>
      <c r="AK253" s="92">
        <v>55</v>
      </c>
      <c r="AL253" s="92"/>
      <c r="AM253" s="92"/>
      <c r="AN253" s="92"/>
      <c r="AO253" s="92"/>
      <c r="AP253" s="92"/>
      <c r="AQ253" s="92"/>
      <c r="AR253" s="124"/>
      <c r="AS253" s="110" t="str">
        <f>VLOOKUP(E253,Compte!A$1:K$398,10,FALSE)</f>
        <v>Hazee felicien interclubs tennis</v>
      </c>
    </row>
    <row r="254" spans="1:45" ht="14.25" customHeight="1" x14ac:dyDescent="0.3">
      <c r="A254" s="91" t="str">
        <f t="shared" si="24"/>
        <v>HENIN Pierre</v>
      </c>
      <c r="B254" s="91">
        <f t="shared" si="28"/>
        <v>224</v>
      </c>
      <c r="C254" s="138" t="s">
        <v>1570</v>
      </c>
      <c r="D254" s="91">
        <f>VLOOKUP(C254,Compte!F$1:K$398,6,FALSE)</f>
        <v>1029</v>
      </c>
      <c r="E254" s="92">
        <v>1029</v>
      </c>
      <c r="F254" s="93">
        <f>VLOOKUP(E254,Compte!A$1:K$398,2,FALSE)</f>
        <v>45369</v>
      </c>
      <c r="G254" s="183">
        <v>2024</v>
      </c>
      <c r="H254" s="139">
        <v>45374</v>
      </c>
      <c r="I254" s="140" t="s">
        <v>1571</v>
      </c>
      <c r="J254" s="138" t="s">
        <v>154</v>
      </c>
      <c r="K254" s="141" t="s">
        <v>121</v>
      </c>
      <c r="L254" s="142">
        <v>22349</v>
      </c>
      <c r="M254" s="98">
        <f t="shared" si="30"/>
        <v>62</v>
      </c>
      <c r="N254" s="177" t="s">
        <v>1278</v>
      </c>
      <c r="O254" s="143">
        <v>1400</v>
      </c>
      <c r="P254" s="143" t="s">
        <v>1279</v>
      </c>
      <c r="Q254" s="424" t="s">
        <v>135</v>
      </c>
      <c r="R254" s="144" t="s">
        <v>147</v>
      </c>
      <c r="S254" s="116" t="s">
        <v>1572</v>
      </c>
      <c r="T254" s="143" t="s">
        <v>1573</v>
      </c>
      <c r="U254" s="146"/>
      <c r="V254" s="146"/>
      <c r="W254" s="146"/>
      <c r="X254" s="146"/>
      <c r="Y254" s="146"/>
      <c r="Z254" s="41" t="s">
        <v>1282</v>
      </c>
      <c r="AA254" s="91">
        <f>VLOOKUP(E254,Compte!A$1:K$398,9,FALSE)</f>
        <v>320</v>
      </c>
      <c r="AB254" s="102">
        <f t="shared" si="25"/>
        <v>270</v>
      </c>
      <c r="AC254" s="103">
        <f t="shared" si="26"/>
        <v>50</v>
      </c>
      <c r="AD254" s="147" t="s">
        <v>144</v>
      </c>
      <c r="AE254" s="147" t="s">
        <v>151</v>
      </c>
      <c r="AF254" s="147" t="s">
        <v>188</v>
      </c>
      <c r="AG254" s="152">
        <v>1</v>
      </c>
      <c r="AH254" s="152" t="s">
        <v>1037</v>
      </c>
      <c r="AI254" s="175" t="s">
        <v>1574</v>
      </c>
      <c r="AJ254" s="103">
        <f t="shared" si="27"/>
        <v>230</v>
      </c>
      <c r="AK254" s="150">
        <v>110</v>
      </c>
      <c r="AL254" s="150">
        <v>120</v>
      </c>
      <c r="AM254" s="357"/>
      <c r="AN254" s="150">
        <v>10</v>
      </c>
      <c r="AO254" s="150"/>
      <c r="AP254" s="150"/>
      <c r="AQ254" s="108">
        <v>30</v>
      </c>
      <c r="AR254" s="109"/>
      <c r="AS254" s="110" t="str">
        <f>VLOOKUP(E254,Compte!A$1:K$398,10,FALSE)</f>
        <v>Cotisation aviron, Pierre Henin membre effectif + salle, Christine Frederickx sympathisant</v>
      </c>
    </row>
    <row r="255" spans="1:45" ht="14.25" customHeight="1" x14ac:dyDescent="0.3">
      <c r="A255" s="91" t="str">
        <f t="shared" si="24"/>
        <v>HENNART  Caroline</v>
      </c>
      <c r="B255" s="91">
        <f t="shared" si="28"/>
        <v>225</v>
      </c>
      <c r="C255" s="92" t="s">
        <v>1575</v>
      </c>
      <c r="D255" s="91">
        <f>VLOOKUP(C255,Compte!F$1:K$398,6,FALSE)</f>
        <v>7.0000000000000007E-2</v>
      </c>
      <c r="E255" s="92">
        <v>7.0000000000000007E-2</v>
      </c>
      <c r="F255" s="93">
        <f>VLOOKUP(E255,Compte!A$1:K$398,2,FALSE)</f>
        <v>45291</v>
      </c>
      <c r="G255" s="94">
        <v>2024</v>
      </c>
      <c r="H255" s="111">
        <v>45428</v>
      </c>
      <c r="I255" s="112" t="s">
        <v>1576</v>
      </c>
      <c r="J255" s="92" t="s">
        <v>246</v>
      </c>
      <c r="K255" s="113" t="s">
        <v>108</v>
      </c>
      <c r="L255" s="114">
        <v>27578</v>
      </c>
      <c r="M255" s="98">
        <f t="shared" si="30"/>
        <v>48</v>
      </c>
      <c r="N255" s="125" t="s">
        <v>1577</v>
      </c>
      <c r="O255" s="115">
        <v>1300</v>
      </c>
      <c r="P255" s="115" t="s">
        <v>1578</v>
      </c>
      <c r="Q255" s="115" t="s">
        <v>135</v>
      </c>
      <c r="R255" s="116" t="s">
        <v>147</v>
      </c>
      <c r="S255" s="116" t="s">
        <v>1579</v>
      </c>
      <c r="T255" s="126" t="s">
        <v>1580</v>
      </c>
      <c r="U255" s="99"/>
      <c r="V255" s="99"/>
      <c r="W255" s="99"/>
      <c r="X255" s="99"/>
      <c r="Y255" s="99"/>
      <c r="Z255" s="41" t="s">
        <v>1581</v>
      </c>
      <c r="AA255" s="91">
        <f>VLOOKUP(E255,Compte!A$1:K$398,9,FALSE)</f>
        <v>230</v>
      </c>
      <c r="AB255" s="123">
        <f t="shared" si="25"/>
        <v>230</v>
      </c>
      <c r="AC255" s="91">
        <f t="shared" si="26"/>
        <v>0</v>
      </c>
      <c r="AD255" s="118" t="s">
        <v>144</v>
      </c>
      <c r="AE255" s="118" t="s">
        <v>151</v>
      </c>
      <c r="AF255" s="118" t="s">
        <v>188</v>
      </c>
      <c r="AG255" s="119"/>
      <c r="AH255" s="119"/>
      <c r="AI255" s="520" t="s">
        <v>1582</v>
      </c>
      <c r="AJ255" s="103">
        <f t="shared" si="27"/>
        <v>230</v>
      </c>
      <c r="AK255" s="92">
        <v>110</v>
      </c>
      <c r="AL255" s="92">
        <v>120</v>
      </c>
      <c r="AM255" s="92"/>
      <c r="AN255" s="92"/>
      <c r="AO255" s="92"/>
      <c r="AP255" s="92"/>
      <c r="AQ255" s="92"/>
      <c r="AR255" s="124"/>
      <c r="AS255" s="110" t="str">
        <f>VLOOKUP(E255,Compte!A$1:K$398,10,FALSE)</f>
        <v>Affiliation partielle 2023 et annuelle 2024</v>
      </c>
    </row>
    <row r="256" spans="1:45" ht="14.25" customHeight="1" x14ac:dyDescent="0.3">
      <c r="A256" s="91" t="str">
        <f t="shared" si="24"/>
        <v>HERBECQ Serge</v>
      </c>
      <c r="B256" s="91">
        <f t="shared" si="28"/>
        <v>226</v>
      </c>
      <c r="C256" s="138" t="s">
        <v>1585</v>
      </c>
      <c r="D256" s="91">
        <f>VLOOKUP(C256,Compte!F$1:K$398,6,FALSE)</f>
        <v>101</v>
      </c>
      <c r="E256" s="92">
        <v>101</v>
      </c>
      <c r="F256" s="93">
        <f>VLOOKUP(E256,Compte!A$1:K$398,2,FALSE)</f>
        <v>45338</v>
      </c>
      <c r="G256" s="183">
        <v>2024</v>
      </c>
      <c r="H256" s="139">
        <v>45357</v>
      </c>
      <c r="I256" s="140" t="s">
        <v>1586</v>
      </c>
      <c r="J256" s="138" t="s">
        <v>432</v>
      </c>
      <c r="K256" s="141" t="s">
        <v>121</v>
      </c>
      <c r="L256" s="142">
        <v>21531</v>
      </c>
      <c r="M256" s="98">
        <f t="shared" si="30"/>
        <v>65</v>
      </c>
      <c r="N256" s="184" t="s">
        <v>1587</v>
      </c>
      <c r="O256" s="143">
        <v>5100</v>
      </c>
      <c r="P256" s="141" t="s">
        <v>465</v>
      </c>
      <c r="Q256" s="231"/>
      <c r="R256" s="144" t="s">
        <v>1033</v>
      </c>
      <c r="S256" s="151" t="s">
        <v>1588</v>
      </c>
      <c r="T256" s="141" t="s">
        <v>1589</v>
      </c>
      <c r="U256" s="146"/>
      <c r="V256" s="146"/>
      <c r="W256" s="146"/>
      <c r="X256" s="146"/>
      <c r="Y256" s="146"/>
      <c r="Z256" s="41" t="s">
        <v>1590</v>
      </c>
      <c r="AA256" s="91">
        <f>VLOOKUP(E256,Compte!A$1:K$398,9,FALSE)</f>
        <v>685</v>
      </c>
      <c r="AB256" s="102">
        <f t="shared" si="25"/>
        <v>445</v>
      </c>
      <c r="AC256" s="103">
        <f t="shared" si="26"/>
        <v>240</v>
      </c>
      <c r="AD256" s="147" t="s">
        <v>144</v>
      </c>
      <c r="AE256" s="147" t="s">
        <v>151</v>
      </c>
      <c r="AF256" s="147" t="s">
        <v>188</v>
      </c>
      <c r="AG256" s="152"/>
      <c r="AH256" s="152"/>
      <c r="AI256" s="176" t="s">
        <v>1591</v>
      </c>
      <c r="AJ256" s="103">
        <f t="shared" si="27"/>
        <v>265</v>
      </c>
      <c r="AK256" s="150">
        <v>140</v>
      </c>
      <c r="AL256" s="150">
        <v>125</v>
      </c>
      <c r="AM256" s="357"/>
      <c r="AN256" s="150"/>
      <c r="AO256" s="150">
        <v>150</v>
      </c>
      <c r="AP256" s="150"/>
      <c r="AQ256" s="108">
        <v>30</v>
      </c>
      <c r="AR256" s="109"/>
      <c r="AS256" s="110" t="str">
        <f>VLOOKUP(E256,Compte!A$1:K$398,10,FALSE)</f>
        <v>Famille aviron (Serge, Stephanie Leonard), complement tennis pour deux, salle sport Serge, garage bateau</v>
      </c>
    </row>
    <row r="257" spans="1:45" ht="14.25" hidden="1" customHeight="1" x14ac:dyDescent="0.3">
      <c r="A257" s="91" t="str">
        <f t="shared" si="24"/>
        <v>HERBECQ Serge</v>
      </c>
      <c r="B257" s="91">
        <f t="shared" si="28"/>
        <v>226</v>
      </c>
      <c r="C257" s="92" t="s">
        <v>1585</v>
      </c>
      <c r="D257" s="91">
        <f>VLOOKUP(C257,Compte!F$1:K$398,6,FALSE)</f>
        <v>101</v>
      </c>
      <c r="E257" s="92" t="s">
        <v>144</v>
      </c>
      <c r="F257" s="93">
        <f>VLOOKUP(E257,Compte!A$1:K$398,2,FALSE)</f>
        <v>0</v>
      </c>
      <c r="G257" s="173">
        <v>2024</v>
      </c>
      <c r="H257" s="95">
        <v>45340</v>
      </c>
      <c r="I257" s="112" t="s">
        <v>1586</v>
      </c>
      <c r="J257" s="92" t="s">
        <v>432</v>
      </c>
      <c r="K257" s="113" t="s">
        <v>121</v>
      </c>
      <c r="L257" s="114">
        <v>21531</v>
      </c>
      <c r="M257" s="98">
        <f t="shared" si="30"/>
        <v>65</v>
      </c>
      <c r="N257" s="113" t="s">
        <v>1587</v>
      </c>
      <c r="O257" s="115">
        <v>5100</v>
      </c>
      <c r="P257" s="113" t="s">
        <v>465</v>
      </c>
      <c r="Q257" s="436"/>
      <c r="R257" s="116" t="s">
        <v>1033</v>
      </c>
      <c r="S257" s="180" t="s">
        <v>147</v>
      </c>
      <c r="T257" s="113" t="s">
        <v>1589</v>
      </c>
      <c r="U257" s="99"/>
      <c r="V257" s="99"/>
      <c r="W257" s="99"/>
      <c r="X257" s="99"/>
      <c r="Y257" s="99"/>
      <c r="Z257" s="41" t="s">
        <v>1590</v>
      </c>
      <c r="AA257" s="91">
        <f>VLOOKUP(E257,Compte!A$1:K$398,9,FALSE)</f>
        <v>0</v>
      </c>
      <c r="AB257" s="102">
        <f t="shared" si="25"/>
        <v>65</v>
      </c>
      <c r="AC257" s="103">
        <f t="shared" si="26"/>
        <v>-65</v>
      </c>
      <c r="AD257" s="118" t="s">
        <v>115</v>
      </c>
      <c r="AE257" s="118" t="s">
        <v>116</v>
      </c>
      <c r="AF257" s="118" t="s">
        <v>188</v>
      </c>
      <c r="AG257" s="119"/>
      <c r="AH257" s="119"/>
      <c r="AI257" s="395"/>
      <c r="AJ257" s="103">
        <f t="shared" si="27"/>
        <v>65</v>
      </c>
      <c r="AK257" s="108"/>
      <c r="AL257" s="108">
        <v>65</v>
      </c>
      <c r="AM257" s="108"/>
      <c r="AN257" s="108"/>
      <c r="AO257" s="108"/>
      <c r="AP257" s="108"/>
      <c r="AQ257" s="108"/>
      <c r="AR257" s="109"/>
      <c r="AS257" s="110" t="str">
        <f>VLOOKUP(E257,Compte!A$1:K$398,10,FALSE)</f>
        <v>---</v>
      </c>
    </row>
    <row r="258" spans="1:45" ht="14.25" hidden="1" customHeight="1" x14ac:dyDescent="0.3">
      <c r="A258" s="91" t="str">
        <f t="shared" si="24"/>
        <v>HIERNAUX Antoine</v>
      </c>
      <c r="B258" s="91">
        <f t="shared" si="28"/>
        <v>227</v>
      </c>
      <c r="C258" s="154" t="s">
        <v>1598</v>
      </c>
      <c r="D258" s="91">
        <f>VLOOKUP(C258,Compte!F$1:K$398,6,FALSE)</f>
        <v>1028</v>
      </c>
      <c r="E258" s="92">
        <v>1028</v>
      </c>
      <c r="F258" s="93">
        <f>VLOOKUP(E258,Compte!A$1:K$398,2,FALSE)</f>
        <v>45366</v>
      </c>
      <c r="G258" s="128">
        <v>2024</v>
      </c>
      <c r="H258" s="111">
        <v>45374</v>
      </c>
      <c r="I258" s="112" t="s">
        <v>1593</v>
      </c>
      <c r="J258" s="92" t="s">
        <v>655</v>
      </c>
      <c r="K258" s="113" t="s">
        <v>121</v>
      </c>
      <c r="L258" s="120">
        <v>36120</v>
      </c>
      <c r="M258" s="98">
        <f t="shared" si="30"/>
        <v>25</v>
      </c>
      <c r="N258" s="115" t="s">
        <v>1595</v>
      </c>
      <c r="O258" s="115">
        <v>5537</v>
      </c>
      <c r="P258" s="115" t="s">
        <v>276</v>
      </c>
      <c r="Q258" s="115" t="s">
        <v>135</v>
      </c>
      <c r="R258" s="116" t="s">
        <v>277</v>
      </c>
      <c r="S258" s="116" t="s">
        <v>1599</v>
      </c>
      <c r="T258" s="126" t="s">
        <v>1600</v>
      </c>
      <c r="U258" s="99"/>
      <c r="V258" s="99"/>
      <c r="W258" s="99"/>
      <c r="X258" s="99"/>
      <c r="Y258" s="99"/>
      <c r="Z258" s="41" t="s">
        <v>1601</v>
      </c>
      <c r="AA258" s="91">
        <f>VLOOKUP(E258,Compte!A$1:K$398,9,FALSE)</f>
        <v>165</v>
      </c>
      <c r="AB258" s="102">
        <f t="shared" si="25"/>
        <v>175</v>
      </c>
      <c r="AC258" s="103">
        <f t="shared" si="26"/>
        <v>-10</v>
      </c>
      <c r="AD258" s="118" t="s">
        <v>160</v>
      </c>
      <c r="AE258" s="118" t="s">
        <v>161</v>
      </c>
      <c r="AF258" s="118" t="s">
        <v>188</v>
      </c>
      <c r="AG258" s="119">
        <v>1</v>
      </c>
      <c r="AH258" s="119" t="s">
        <v>328</v>
      </c>
      <c r="AI258" s="515" t="s">
        <v>460</v>
      </c>
      <c r="AJ258" s="103">
        <f t="shared" si="27"/>
        <v>165</v>
      </c>
      <c r="AK258" s="108">
        <v>110</v>
      </c>
      <c r="AL258" s="108">
        <v>55</v>
      </c>
      <c r="AM258" s="108"/>
      <c r="AN258" s="92">
        <v>10</v>
      </c>
      <c r="AO258" s="92"/>
      <c r="AP258" s="92"/>
      <c r="AQ258" s="92"/>
      <c r="AR258" s="124"/>
      <c r="AS258" s="110" t="str">
        <f>VLOOKUP(E258,Compte!A$1:K$398,10,FALSE)</f>
        <v>cotisation 2024 Yachting</v>
      </c>
    </row>
    <row r="259" spans="1:45" ht="14.25" hidden="1" customHeight="1" x14ac:dyDescent="0.3">
      <c r="A259" s="91" t="str">
        <f t="shared" si="24"/>
        <v>HIERNAUX Antoine</v>
      </c>
      <c r="B259" s="91">
        <f t="shared" si="28"/>
        <v>227</v>
      </c>
      <c r="C259" s="396" t="s">
        <v>1598</v>
      </c>
      <c r="D259" s="91">
        <f>VLOOKUP(C259,Compte!F$1:K$398,6,FALSE)</f>
        <v>1028</v>
      </c>
      <c r="E259" s="41">
        <v>242</v>
      </c>
      <c r="F259" s="93">
        <f>VLOOKUP(E259,Compte!A$1:K$398,2,FALSE)</f>
        <v>45384</v>
      </c>
      <c r="G259" s="155">
        <v>2024</v>
      </c>
      <c r="H259" s="95">
        <v>45398</v>
      </c>
      <c r="I259" s="84" t="s">
        <v>1593</v>
      </c>
      <c r="J259" s="41" t="s">
        <v>655</v>
      </c>
      <c r="K259" s="96"/>
      <c r="L259" s="171"/>
      <c r="M259" s="98"/>
      <c r="N259" s="99"/>
      <c r="O259" s="99"/>
      <c r="P259" s="99"/>
      <c r="Q259" s="99"/>
      <c r="R259" s="100"/>
      <c r="S259" s="100"/>
      <c r="T259" s="460"/>
      <c r="U259" s="99"/>
      <c r="V259" s="99"/>
      <c r="W259" s="99"/>
      <c r="X259" s="99"/>
      <c r="Y259" s="99"/>
      <c r="Z259" s="41" t="s">
        <v>1601</v>
      </c>
      <c r="AA259" s="91">
        <f>VLOOKUP(E259,Compte!A$1:K$398,9,FALSE)</f>
        <v>10</v>
      </c>
      <c r="AB259" s="102">
        <f t="shared" si="25"/>
        <v>0</v>
      </c>
      <c r="AC259" s="103">
        <f t="shared" si="26"/>
        <v>10</v>
      </c>
      <c r="AD259" s="104" t="s">
        <v>160</v>
      </c>
      <c r="AE259" s="104" t="s">
        <v>161</v>
      </c>
      <c r="AF259" s="104" t="s">
        <v>188</v>
      </c>
      <c r="AG259" s="105"/>
      <c r="AH259" s="105"/>
      <c r="AI259" s="105" t="s">
        <v>330</v>
      </c>
      <c r="AJ259" s="103">
        <f t="shared" si="27"/>
        <v>0</v>
      </c>
      <c r="AK259" s="107"/>
      <c r="AL259" s="107"/>
      <c r="AM259" s="356"/>
      <c r="AN259" s="41"/>
      <c r="AO259" s="41"/>
      <c r="AP259" s="41"/>
      <c r="AQ259" s="92"/>
      <c r="AR259" s="124"/>
      <c r="AS259" s="110" t="str">
        <f>VLOOKUP(E259,Compte!A$1:K$398,10,FALSE)</f>
        <v>Cotisation membre effectif Antoine Hiernaux</v>
      </c>
    </row>
    <row r="260" spans="1:45" ht="14.25" hidden="1" customHeight="1" x14ac:dyDescent="0.3">
      <c r="A260" s="91" t="str">
        <f t="shared" si="24"/>
        <v>HIERNAUX Bernard</v>
      </c>
      <c r="B260" s="91">
        <f t="shared" si="28"/>
        <v>228</v>
      </c>
      <c r="C260" s="154" t="s">
        <v>736</v>
      </c>
      <c r="D260" s="91">
        <f>VLOOKUP(C260,Compte!F$1:K$398,6,FALSE)</f>
        <v>110</v>
      </c>
      <c r="E260" s="92">
        <v>110</v>
      </c>
      <c r="F260" s="93">
        <f>VLOOKUP(E260,Compte!A$1:K$398,2,FALSE)</f>
        <v>45341</v>
      </c>
      <c r="G260" s="128">
        <v>2024</v>
      </c>
      <c r="H260" s="111">
        <v>45357</v>
      </c>
      <c r="I260" s="112" t="s">
        <v>1593</v>
      </c>
      <c r="J260" s="92" t="s">
        <v>1607</v>
      </c>
      <c r="K260" s="113" t="s">
        <v>121</v>
      </c>
      <c r="L260" s="120">
        <v>15268</v>
      </c>
      <c r="M260" s="98">
        <f t="shared" ref="M260:M290" si="31">DATEDIF(L260,$L$3,"y")</f>
        <v>82</v>
      </c>
      <c r="N260" s="115" t="s">
        <v>738</v>
      </c>
      <c r="O260" s="115">
        <v>5081</v>
      </c>
      <c r="P260" s="115" t="s">
        <v>739</v>
      </c>
      <c r="Q260" s="99" t="s">
        <v>135</v>
      </c>
      <c r="R260" s="116" t="s">
        <v>147</v>
      </c>
      <c r="S260" s="121" t="s">
        <v>740</v>
      </c>
      <c r="T260" s="157" t="s">
        <v>741</v>
      </c>
      <c r="U260" s="99"/>
      <c r="V260" s="99"/>
      <c r="W260" s="99"/>
      <c r="X260" s="99"/>
      <c r="Y260" s="99"/>
      <c r="Z260" s="41" t="s">
        <v>742</v>
      </c>
      <c r="AA260" s="91">
        <f>VLOOKUP(E260,Compte!A$1:K$398,9,FALSE)</f>
        <v>100</v>
      </c>
      <c r="AB260" s="123">
        <f t="shared" si="25"/>
        <v>50</v>
      </c>
      <c r="AC260" s="91">
        <f t="shared" si="26"/>
        <v>50</v>
      </c>
      <c r="AD260" s="118" t="s">
        <v>160</v>
      </c>
      <c r="AE260" s="118" t="s">
        <v>161</v>
      </c>
      <c r="AF260" s="118" t="s">
        <v>174</v>
      </c>
      <c r="AG260" s="119"/>
      <c r="AH260" s="119"/>
      <c r="AI260" s="510" t="s">
        <v>281</v>
      </c>
      <c r="AJ260" s="103">
        <f t="shared" si="27"/>
        <v>50</v>
      </c>
      <c r="AK260" s="92">
        <v>50</v>
      </c>
      <c r="AL260" s="92"/>
      <c r="AM260" s="92"/>
      <c r="AN260" s="92"/>
      <c r="AO260" s="92"/>
      <c r="AP260" s="92"/>
      <c r="AQ260" s="92"/>
      <c r="AR260" s="124"/>
      <c r="AS260" s="110" t="str">
        <f>VLOOKUP(E260,Compte!A$1:K$398,10,FALSE)</f>
        <v>Affiliation Chantal Darville . Bernard Hiernaux</v>
      </c>
    </row>
    <row r="261" spans="1:45" ht="14.25" hidden="1" customHeight="1" x14ac:dyDescent="0.3">
      <c r="A261" s="91" t="str">
        <f t="shared" ref="A261:A324" si="32">CONCATENATE(I261," ",J261)</f>
        <v>HIERNAUX Martin</v>
      </c>
      <c r="B261" s="91">
        <f t="shared" si="28"/>
        <v>229</v>
      </c>
      <c r="C261" s="92" t="s">
        <v>1602</v>
      </c>
      <c r="D261" s="91">
        <f>VLOOKUP(C261,Compte!F$1:K$398,6,FALSE)</f>
        <v>312</v>
      </c>
      <c r="E261" s="92">
        <v>312</v>
      </c>
      <c r="F261" s="93">
        <f>VLOOKUP(E261,Compte!A$1:K$398,2,FALSE)</f>
        <v>45442</v>
      </c>
      <c r="G261" s="196">
        <v>2024</v>
      </c>
      <c r="H261" s="111">
        <v>45467</v>
      </c>
      <c r="I261" s="112" t="s">
        <v>1593</v>
      </c>
      <c r="J261" s="92" t="s">
        <v>1202</v>
      </c>
      <c r="K261" s="113" t="s">
        <v>121</v>
      </c>
      <c r="L261" s="120">
        <v>36702</v>
      </c>
      <c r="M261" s="98">
        <f t="shared" si="31"/>
        <v>23</v>
      </c>
      <c r="N261" s="115" t="s">
        <v>1595</v>
      </c>
      <c r="O261" s="115">
        <v>5537</v>
      </c>
      <c r="P261" s="115" t="s">
        <v>276</v>
      </c>
      <c r="Q261" s="99" t="s">
        <v>135</v>
      </c>
      <c r="R261" s="116" t="s">
        <v>277</v>
      </c>
      <c r="S261" s="116" t="s">
        <v>1603</v>
      </c>
      <c r="T261" s="456" t="s">
        <v>1604</v>
      </c>
      <c r="U261" s="99"/>
      <c r="V261" s="99"/>
      <c r="W261" s="99"/>
      <c r="X261" s="99"/>
      <c r="Y261" s="99"/>
      <c r="Z261" s="41" t="s">
        <v>1605</v>
      </c>
      <c r="AA261" s="91">
        <f>VLOOKUP(E261,Compte!A$1:K$398,9,FALSE)</f>
        <v>165</v>
      </c>
      <c r="AB261" s="102">
        <f t="shared" ref="AB261:AB324" si="33">SUM(AK261:AR261)</f>
        <v>175</v>
      </c>
      <c r="AC261" s="103">
        <f t="shared" ref="AC261:AC324" si="34">AA261-AB261</f>
        <v>-10</v>
      </c>
      <c r="AD261" s="118" t="s">
        <v>160</v>
      </c>
      <c r="AE261" s="118" t="s">
        <v>161</v>
      </c>
      <c r="AF261" s="118" t="s">
        <v>188</v>
      </c>
      <c r="AG261" s="119">
        <v>1</v>
      </c>
      <c r="AH261" s="119" t="s">
        <v>328</v>
      </c>
      <c r="AI261" s="515" t="s">
        <v>1606</v>
      </c>
      <c r="AJ261" s="103">
        <f t="shared" ref="AJ261:AJ324" si="35">AK261+AL261</f>
        <v>165</v>
      </c>
      <c r="AK261" s="108">
        <v>110</v>
      </c>
      <c r="AL261" s="108">
        <v>55</v>
      </c>
      <c r="AM261" s="108"/>
      <c r="AN261" s="108">
        <v>10</v>
      </c>
      <c r="AO261" s="92"/>
      <c r="AP261" s="92"/>
      <c r="AQ261" s="92"/>
      <c r="AR261" s="124"/>
      <c r="AS261" s="110" t="str">
        <f>VLOOKUP(E261,Compte!A$1:K$398,10,FALSE)</f>
        <v>Cotisation section voile individuelle Hiernaux Martin</v>
      </c>
    </row>
    <row r="262" spans="1:45" ht="14.25" hidden="1" customHeight="1" x14ac:dyDescent="0.3">
      <c r="A262" s="91" t="str">
        <f t="shared" si="32"/>
        <v>HIERNAUX Martin</v>
      </c>
      <c r="B262" s="91">
        <f t="shared" si="28"/>
        <v>229</v>
      </c>
      <c r="C262" s="40" t="s">
        <v>1602</v>
      </c>
      <c r="D262" s="91">
        <f>VLOOKUP(C262,Compte!F$1:K$398,6,FALSE)</f>
        <v>312</v>
      </c>
      <c r="E262" s="92">
        <v>4030</v>
      </c>
      <c r="F262" s="93">
        <f>VLOOKUP(E262,Compte!A$1:K$398,2,FALSE)</f>
        <v>45443</v>
      </c>
      <c r="G262" s="196">
        <v>2024</v>
      </c>
      <c r="H262" s="111">
        <v>45467</v>
      </c>
      <c r="I262" s="112" t="s">
        <v>1593</v>
      </c>
      <c r="J262" s="92" t="s">
        <v>1202</v>
      </c>
      <c r="K262" s="113"/>
      <c r="L262" s="120"/>
      <c r="M262" s="98">
        <f t="shared" si="31"/>
        <v>123</v>
      </c>
      <c r="N262" s="115"/>
      <c r="O262" s="115"/>
      <c r="P262" s="115"/>
      <c r="Q262" s="99"/>
      <c r="R262" s="116"/>
      <c r="S262" s="116"/>
      <c r="T262" s="456"/>
      <c r="U262" s="99"/>
      <c r="V262" s="99"/>
      <c r="W262" s="99"/>
      <c r="X262" s="99"/>
      <c r="Y262" s="99"/>
      <c r="Z262" s="41" t="s">
        <v>1605</v>
      </c>
      <c r="AA262" s="91">
        <f>VLOOKUP(E262,Compte!A$1:K$398,9,FALSE)</f>
        <v>10</v>
      </c>
      <c r="AB262" s="102">
        <f t="shared" si="33"/>
        <v>0</v>
      </c>
      <c r="AC262" s="103">
        <f t="shared" si="34"/>
        <v>10</v>
      </c>
      <c r="AD262" s="118" t="s">
        <v>160</v>
      </c>
      <c r="AE262" s="118" t="s">
        <v>161</v>
      </c>
      <c r="AF262" s="118" t="s">
        <v>188</v>
      </c>
      <c r="AG262" s="119"/>
      <c r="AH262" s="119"/>
      <c r="AI262" s="510" t="s">
        <v>330</v>
      </c>
      <c r="AJ262" s="103">
        <f t="shared" si="35"/>
        <v>0</v>
      </c>
      <c r="AK262" s="108"/>
      <c r="AL262" s="108"/>
      <c r="AM262" s="108"/>
      <c r="AN262" s="108"/>
      <c r="AO262" s="92"/>
      <c r="AP262" s="92"/>
      <c r="AQ262" s="92"/>
      <c r="AR262" s="124"/>
      <c r="AS262" s="110" t="str">
        <f>VLOOKUP(E262,Compte!A$1:K$398,10,FALSE)</f>
        <v>Cotisation membre effectif Martin Hiernaux</v>
      </c>
    </row>
    <row r="263" spans="1:45" ht="14.25" hidden="1" customHeight="1" x14ac:dyDescent="0.3">
      <c r="A263" s="91" t="str">
        <f t="shared" si="32"/>
        <v>HIERNAUX Sebastien</v>
      </c>
      <c r="B263" s="91">
        <f t="shared" ref="B263:B326" si="36">IF(OR(A263=A262,NOT(G263=2024)),B262,B262+1)</f>
        <v>230</v>
      </c>
      <c r="C263" s="40" t="s">
        <v>1592</v>
      </c>
      <c r="D263" s="91">
        <f>VLOOKUP(C263,Compte!F$1:K$398,6,FALSE)</f>
        <v>2005</v>
      </c>
      <c r="E263" s="40">
        <v>2005</v>
      </c>
      <c r="F263" s="93">
        <f>VLOOKUP(E263,Compte!A$1:K$398,2,FALSE)</f>
        <v>45378</v>
      </c>
      <c r="G263" s="183">
        <v>2024</v>
      </c>
      <c r="H263" s="139">
        <v>45381</v>
      </c>
      <c r="I263" s="140" t="s">
        <v>1593</v>
      </c>
      <c r="J263" s="138" t="s">
        <v>1594</v>
      </c>
      <c r="K263" s="141" t="s">
        <v>121</v>
      </c>
      <c r="L263" s="200">
        <v>25903</v>
      </c>
      <c r="M263" s="98">
        <f t="shared" si="31"/>
        <v>53</v>
      </c>
      <c r="N263" s="424" t="s">
        <v>1595</v>
      </c>
      <c r="O263" s="143">
        <v>5537</v>
      </c>
      <c r="P263" s="143" t="s">
        <v>276</v>
      </c>
      <c r="Q263" s="433"/>
      <c r="R263" s="144" t="s">
        <v>277</v>
      </c>
      <c r="S263" s="144" t="s">
        <v>1596</v>
      </c>
      <c r="T263" s="467" t="s">
        <v>1597</v>
      </c>
      <c r="U263" s="146"/>
      <c r="V263" s="146"/>
      <c r="W263" s="146"/>
      <c r="X263" s="146"/>
      <c r="Y263" s="146"/>
      <c r="Z263" s="41" t="s">
        <v>280</v>
      </c>
      <c r="AA263" s="91">
        <f>VLOOKUP(E263,Compte!A$1:K$398,9,FALSE)</f>
        <v>100</v>
      </c>
      <c r="AB263" s="102">
        <f t="shared" si="33"/>
        <v>50</v>
      </c>
      <c r="AC263" s="103">
        <f t="shared" si="34"/>
        <v>50</v>
      </c>
      <c r="AD263" s="147" t="s">
        <v>115</v>
      </c>
      <c r="AE263" s="147" t="s">
        <v>116</v>
      </c>
      <c r="AF263" s="147" t="s">
        <v>174</v>
      </c>
      <c r="AG263" s="152"/>
      <c r="AH263" s="152"/>
      <c r="AI263" s="130"/>
      <c r="AJ263" s="103">
        <f t="shared" si="35"/>
        <v>50</v>
      </c>
      <c r="AK263" s="150">
        <v>50</v>
      </c>
      <c r="AL263" s="150"/>
      <c r="AM263" s="357"/>
      <c r="AN263" s="138"/>
      <c r="AO263" s="138"/>
      <c r="AP263" s="138"/>
      <c r="AQ263" s="92"/>
      <c r="AR263" s="124"/>
      <c r="AS263" s="110" t="str">
        <f>VLOOKUP(E263,Compte!A$1:K$398,10,FALSE)</f>
        <v>cotisation sympathisant Yachting BERNIER Sophie et Tennis HIERNAUX Sebastien</v>
      </c>
    </row>
    <row r="264" spans="1:45" ht="14.25" customHeight="1" x14ac:dyDescent="0.3">
      <c r="A264" s="91" t="str">
        <f t="shared" si="32"/>
        <v>HILBERT Guillaume</v>
      </c>
      <c r="B264" s="91">
        <f t="shared" si="36"/>
        <v>231</v>
      </c>
      <c r="C264" s="154"/>
      <c r="D264" s="91" t="e">
        <f>VLOOKUP(C264,Compte!F$1:K$398,6,FALSE)</f>
        <v>#N/A</v>
      </c>
      <c r="E264" s="92">
        <v>4079</v>
      </c>
      <c r="F264" s="93">
        <f>VLOOKUP(E264,Compte!A$1:K$398,2,FALSE)</f>
        <v>45516</v>
      </c>
      <c r="G264" s="173">
        <v>2024</v>
      </c>
      <c r="H264" s="111">
        <v>45538</v>
      </c>
      <c r="I264" s="112" t="s">
        <v>1608</v>
      </c>
      <c r="J264" s="92" t="s">
        <v>943</v>
      </c>
      <c r="K264" s="113" t="s">
        <v>121</v>
      </c>
      <c r="L264" s="120">
        <v>35629</v>
      </c>
      <c r="M264" s="98">
        <f t="shared" si="31"/>
        <v>26</v>
      </c>
      <c r="N264" s="115" t="s">
        <v>1609</v>
      </c>
      <c r="O264" s="115">
        <v>5170</v>
      </c>
      <c r="P264" s="115" t="s">
        <v>1610</v>
      </c>
      <c r="Q264" s="99" t="s">
        <v>135</v>
      </c>
      <c r="R264" s="116" t="s">
        <v>147</v>
      </c>
      <c r="S264" s="121" t="s">
        <v>1611</v>
      </c>
      <c r="T264" s="157" t="s">
        <v>1612</v>
      </c>
      <c r="U264" s="99"/>
      <c r="V264" s="99"/>
      <c r="W264" s="99"/>
      <c r="X264" s="99"/>
      <c r="Y264" s="99"/>
      <c r="Z264" s="41" t="s">
        <v>1613</v>
      </c>
      <c r="AA264" s="91">
        <f>VLOOKUP(E264,Compte!A$1:K$398,9,FALSE)</f>
        <v>260</v>
      </c>
      <c r="AB264" s="123">
        <f t="shared" si="33"/>
        <v>260</v>
      </c>
      <c r="AC264" s="91">
        <f t="shared" si="34"/>
        <v>0</v>
      </c>
      <c r="AD264" s="118" t="s">
        <v>144</v>
      </c>
      <c r="AE264" s="118" t="s">
        <v>151</v>
      </c>
      <c r="AF264" s="118" t="s">
        <v>188</v>
      </c>
      <c r="AG264" s="152"/>
      <c r="AH264" s="152"/>
      <c r="AI264" s="395" t="s">
        <v>1614</v>
      </c>
      <c r="AJ264" s="103">
        <f t="shared" si="35"/>
        <v>230</v>
      </c>
      <c r="AK264" s="92">
        <v>110</v>
      </c>
      <c r="AL264" s="92">
        <v>120</v>
      </c>
      <c r="AM264" s="92"/>
      <c r="AN264" s="92"/>
      <c r="AO264" s="92"/>
      <c r="AP264" s="92"/>
      <c r="AQ264" s="92">
        <v>30</v>
      </c>
      <c r="AR264" s="124"/>
      <c r="AS264" s="110" t="str">
        <f>VLOOKUP(E264,Compte!A$1:K$398,10,FALSE)</f>
        <v>Cotisation 2024 aviron Hilbert Guillaume</v>
      </c>
    </row>
    <row r="265" spans="1:45" ht="14.25" hidden="1" customHeight="1" x14ac:dyDescent="0.3">
      <c r="A265" s="91" t="str">
        <f t="shared" si="32"/>
        <v>HOCQ (Jambers) Josiane</v>
      </c>
      <c r="B265" s="91">
        <f t="shared" si="36"/>
        <v>232</v>
      </c>
      <c r="C265" s="92" t="s">
        <v>1615</v>
      </c>
      <c r="D265" s="91" t="e">
        <f>VLOOKUP(C265,Compte!F$1:K$398,6,FALSE)</f>
        <v>#N/A</v>
      </c>
      <c r="E265" s="92" t="s">
        <v>144</v>
      </c>
      <c r="F265" s="93">
        <f>VLOOKUP(E265,Compte!A$1:K$398,2,FALSE)</f>
        <v>0</v>
      </c>
      <c r="G265" s="173">
        <v>2024</v>
      </c>
      <c r="H265" s="111">
        <v>45399</v>
      </c>
      <c r="I265" s="132" t="s">
        <v>1616</v>
      </c>
      <c r="J265" s="133" t="s">
        <v>1617</v>
      </c>
      <c r="K265" s="134" t="s">
        <v>108</v>
      </c>
      <c r="L265" s="120">
        <v>16783</v>
      </c>
      <c r="M265" s="98">
        <f t="shared" si="31"/>
        <v>78</v>
      </c>
      <c r="N265" s="113" t="s">
        <v>1618</v>
      </c>
      <c r="O265" s="115">
        <v>5100</v>
      </c>
      <c r="P265" s="113" t="s">
        <v>169</v>
      </c>
      <c r="Q265" s="436"/>
      <c r="R265" s="116" t="s">
        <v>147</v>
      </c>
      <c r="S265" s="116" t="s">
        <v>1619</v>
      </c>
      <c r="T265" s="113" t="s">
        <v>1620</v>
      </c>
      <c r="U265" s="99"/>
      <c r="V265" s="99"/>
      <c r="W265" s="99"/>
      <c r="X265" s="99"/>
      <c r="Y265" s="99"/>
      <c r="Z265" s="41" t="s">
        <v>1621</v>
      </c>
      <c r="AA265" s="91">
        <f>VLOOKUP(E265,Compte!A$1:K$398,9,FALSE)</f>
        <v>0</v>
      </c>
      <c r="AB265" s="123">
        <f t="shared" si="33"/>
        <v>50</v>
      </c>
      <c r="AC265" s="91">
        <f t="shared" si="34"/>
        <v>-50</v>
      </c>
      <c r="AD265" s="118" t="s">
        <v>115</v>
      </c>
      <c r="AE265" s="118" t="s">
        <v>116</v>
      </c>
      <c r="AF265" s="118" t="s">
        <v>174</v>
      </c>
      <c r="AG265" s="119"/>
      <c r="AH265" s="119"/>
      <c r="AI265" s="106"/>
      <c r="AJ265" s="103">
        <f t="shared" si="35"/>
        <v>50</v>
      </c>
      <c r="AK265" s="92">
        <v>50</v>
      </c>
      <c r="AL265" s="92"/>
      <c r="AM265" s="92"/>
      <c r="AN265" s="92"/>
      <c r="AO265" s="92"/>
      <c r="AP265" s="92"/>
      <c r="AQ265" s="92"/>
      <c r="AR265" s="124"/>
      <c r="AS265" s="110" t="str">
        <f>VLOOKUP(E265,Compte!A$1:K$398,10,FALSE)</f>
        <v>---</v>
      </c>
    </row>
    <row r="266" spans="1:45" ht="14.25" hidden="1" customHeight="1" x14ac:dyDescent="0.3">
      <c r="A266" s="91" t="str">
        <f t="shared" si="32"/>
        <v>HOTTLET Luc</v>
      </c>
      <c r="B266" s="91">
        <f t="shared" si="36"/>
        <v>233</v>
      </c>
      <c r="C266" s="92" t="s">
        <v>1622</v>
      </c>
      <c r="D266" s="91">
        <f>VLOOKUP(C266,Compte!F$1:K$398,6,FALSE)</f>
        <v>4073</v>
      </c>
      <c r="E266" s="92">
        <v>4073</v>
      </c>
      <c r="F266" s="93">
        <f>VLOOKUP(E266,Compte!A$1:K$398,2,FALSE)</f>
        <v>45505</v>
      </c>
      <c r="G266" s="233">
        <v>2024</v>
      </c>
      <c r="H266" s="111">
        <v>45536</v>
      </c>
      <c r="I266" s="282" t="s">
        <v>1623</v>
      </c>
      <c r="J266" s="283" t="s">
        <v>1624</v>
      </c>
      <c r="K266" s="134" t="s">
        <v>121</v>
      </c>
      <c r="L266" s="120">
        <v>21219</v>
      </c>
      <c r="M266" s="98">
        <f t="shared" si="31"/>
        <v>65</v>
      </c>
      <c r="N266" s="113" t="s">
        <v>1625</v>
      </c>
      <c r="O266" s="115">
        <v>5100</v>
      </c>
      <c r="P266" s="113" t="s">
        <v>134</v>
      </c>
      <c r="Q266" s="99" t="s">
        <v>135</v>
      </c>
      <c r="R266" s="116" t="s">
        <v>147</v>
      </c>
      <c r="S266" s="121" t="s">
        <v>1626</v>
      </c>
      <c r="T266" s="494" t="s">
        <v>1627</v>
      </c>
      <c r="U266" s="99"/>
      <c r="V266" s="99"/>
      <c r="W266" s="99"/>
      <c r="X266" s="99"/>
      <c r="Y266" s="99"/>
      <c r="Z266" s="41" t="s">
        <v>1628</v>
      </c>
      <c r="AA266" s="91">
        <f>VLOOKUP(E266,Compte!A$1:K$398,9,FALSE)</f>
        <v>100</v>
      </c>
      <c r="AB266" s="123">
        <f t="shared" si="33"/>
        <v>100</v>
      </c>
      <c r="AC266" s="91">
        <f t="shared" si="34"/>
        <v>0</v>
      </c>
      <c r="AD266" s="118" t="s">
        <v>108</v>
      </c>
      <c r="AE266" s="118" t="s">
        <v>1525</v>
      </c>
      <c r="AF266" s="118" t="s">
        <v>174</v>
      </c>
      <c r="AG266" s="119"/>
      <c r="AH266" s="119"/>
      <c r="AI266" s="106" t="s">
        <v>1629</v>
      </c>
      <c r="AJ266" s="103">
        <f t="shared" si="35"/>
        <v>50</v>
      </c>
      <c r="AK266" s="92">
        <v>50</v>
      </c>
      <c r="AL266" s="92"/>
      <c r="AM266" s="92"/>
      <c r="AN266" s="92"/>
      <c r="AO266" s="92"/>
      <c r="AP266" s="92"/>
      <c r="AQ266" s="92">
        <v>50</v>
      </c>
      <c r="AR266" s="124"/>
      <c r="AS266" s="110" t="str">
        <f>VLOOKUP(E266,Compte!A$1:K$398,10,FALSE)</f>
        <v>Hottlet luc affiliation salle de sports 6 mois = juste ???</v>
      </c>
    </row>
    <row r="267" spans="1:45" ht="14.25" hidden="1" customHeight="1" x14ac:dyDescent="0.3">
      <c r="A267" s="91" t="str">
        <f t="shared" si="32"/>
        <v>HOUART Clément</v>
      </c>
      <c r="B267" s="91">
        <f t="shared" si="36"/>
        <v>234</v>
      </c>
      <c r="C267" s="9" t="s">
        <v>1630</v>
      </c>
      <c r="D267" s="91">
        <f>VLOOKUP(C267,Compte!F$1:K$398,6,FALSE)</f>
        <v>94</v>
      </c>
      <c r="E267" s="40" t="s">
        <v>144</v>
      </c>
      <c r="F267" s="93">
        <f>VLOOKUP(E267,Compte!A$1:K$398,2,FALSE)</f>
        <v>0</v>
      </c>
      <c r="G267" s="173">
        <v>2024</v>
      </c>
      <c r="H267" s="95">
        <v>45340</v>
      </c>
      <c r="I267" s="84" t="s">
        <v>1631</v>
      </c>
      <c r="J267" s="41" t="s">
        <v>237</v>
      </c>
      <c r="K267" s="96" t="s">
        <v>121</v>
      </c>
      <c r="L267" s="97">
        <v>39133</v>
      </c>
      <c r="M267" s="98">
        <f t="shared" si="31"/>
        <v>16</v>
      </c>
      <c r="N267" s="423" t="s">
        <v>1632</v>
      </c>
      <c r="O267" s="99">
        <v>5100</v>
      </c>
      <c r="P267" s="99" t="s">
        <v>123</v>
      </c>
      <c r="Q267" s="433"/>
      <c r="R267" s="100" t="s">
        <v>147</v>
      </c>
      <c r="S267" s="100" t="s">
        <v>1633</v>
      </c>
      <c r="T267" s="101" t="s">
        <v>1634</v>
      </c>
      <c r="U267" s="99"/>
      <c r="V267" s="99"/>
      <c r="W267" s="99"/>
      <c r="X267" s="99"/>
      <c r="Y267" s="99"/>
      <c r="Z267" s="41" t="s">
        <v>1635</v>
      </c>
      <c r="AA267" s="91">
        <f>VLOOKUP(E267,Compte!A$1:K$398,9,FALSE)</f>
        <v>0</v>
      </c>
      <c r="AB267" s="123">
        <f t="shared" si="33"/>
        <v>95</v>
      </c>
      <c r="AC267" s="91">
        <f t="shared" si="34"/>
        <v>-95</v>
      </c>
      <c r="AD267" s="104" t="s">
        <v>115</v>
      </c>
      <c r="AE267" s="104" t="s">
        <v>128</v>
      </c>
      <c r="AF267" s="104" t="s">
        <v>142</v>
      </c>
      <c r="AG267" s="119"/>
      <c r="AH267" s="119"/>
      <c r="AI267" s="130"/>
      <c r="AJ267" s="103">
        <f t="shared" si="35"/>
        <v>95</v>
      </c>
      <c r="AK267" s="41">
        <v>50</v>
      </c>
      <c r="AL267" s="41">
        <v>45</v>
      </c>
      <c r="AM267" s="359"/>
      <c r="AN267" s="107"/>
      <c r="AO267" s="107"/>
      <c r="AP267" s="107"/>
      <c r="AQ267" s="108"/>
      <c r="AR267" s="109"/>
      <c r="AS267" s="110" t="str">
        <f>VLOOKUP(E267,Compte!A$1:K$398,10,FALSE)</f>
        <v>---</v>
      </c>
    </row>
    <row r="268" spans="1:45" ht="14.25" hidden="1" customHeight="1" x14ac:dyDescent="0.3">
      <c r="A268" s="91" t="str">
        <f t="shared" si="32"/>
        <v>HOUART Nathan</v>
      </c>
      <c r="B268" s="91">
        <f t="shared" si="36"/>
        <v>235</v>
      </c>
      <c r="C268" s="9" t="s">
        <v>1630</v>
      </c>
      <c r="D268" s="91">
        <f>VLOOKUP(C268,Compte!F$1:K$398,6,FALSE)</f>
        <v>94</v>
      </c>
      <c r="E268" s="92">
        <v>94</v>
      </c>
      <c r="F268" s="93">
        <f>VLOOKUP(E268,Compte!A$1:K$398,2,FALSE)</f>
        <v>45331</v>
      </c>
      <c r="G268" s="183">
        <v>2024</v>
      </c>
      <c r="H268" s="139">
        <v>45340</v>
      </c>
      <c r="I268" s="140" t="s">
        <v>1631</v>
      </c>
      <c r="J268" s="138" t="s">
        <v>759</v>
      </c>
      <c r="K268" s="141" t="s">
        <v>121</v>
      </c>
      <c r="L268" s="142">
        <v>39133</v>
      </c>
      <c r="M268" s="98">
        <f t="shared" si="31"/>
        <v>16</v>
      </c>
      <c r="N268" s="143" t="s">
        <v>1632</v>
      </c>
      <c r="O268" s="143">
        <v>5100</v>
      </c>
      <c r="P268" s="143" t="s">
        <v>123</v>
      </c>
      <c r="Q268" s="433"/>
      <c r="R268" s="144" t="s">
        <v>147</v>
      </c>
      <c r="S268" s="116" t="s">
        <v>1633</v>
      </c>
      <c r="T268" s="467" t="s">
        <v>1634</v>
      </c>
      <c r="U268" s="146"/>
      <c r="V268" s="146"/>
      <c r="W268" s="146"/>
      <c r="X268" s="146"/>
      <c r="Y268" s="146"/>
      <c r="Z268" s="41" t="s">
        <v>1635</v>
      </c>
      <c r="AA268" s="91">
        <f>VLOOKUP(E268,Compte!A$1:K$398,9,FALSE)</f>
        <v>190</v>
      </c>
      <c r="AB268" s="123">
        <f t="shared" si="33"/>
        <v>95</v>
      </c>
      <c r="AC268" s="91">
        <f t="shared" si="34"/>
        <v>95</v>
      </c>
      <c r="AD268" s="147" t="s">
        <v>115</v>
      </c>
      <c r="AE268" s="147" t="s">
        <v>128</v>
      </c>
      <c r="AF268" s="147" t="s">
        <v>142</v>
      </c>
      <c r="AG268" s="508"/>
      <c r="AH268" s="508"/>
      <c r="AI268" s="149"/>
      <c r="AJ268" s="103">
        <f t="shared" si="35"/>
        <v>95</v>
      </c>
      <c r="AK268" s="138">
        <v>50</v>
      </c>
      <c r="AL268" s="138">
        <v>45</v>
      </c>
      <c r="AM268" s="358"/>
      <c r="AN268" s="150"/>
      <c r="AO268" s="150"/>
      <c r="AP268" s="150"/>
      <c r="AQ268" s="108"/>
      <c r="AR268" s="109"/>
      <c r="AS268" s="110" t="str">
        <f>VLOOKUP(E268,Compte!A$1:K$398,10,FALSE)</f>
        <v>Cotisations tennis  2024 Nathan et Clement Houart</v>
      </c>
    </row>
    <row r="269" spans="1:45" ht="14.25" hidden="1" customHeight="1" x14ac:dyDescent="0.3">
      <c r="A269" s="91" t="str">
        <f t="shared" si="32"/>
        <v>HOUART Nathan</v>
      </c>
      <c r="B269" s="91">
        <f t="shared" si="36"/>
        <v>235</v>
      </c>
      <c r="C269" s="154" t="s">
        <v>1630</v>
      </c>
      <c r="D269" s="91">
        <f>VLOOKUP(C269,Compte!F$1:K$398,6,FALSE)</f>
        <v>94</v>
      </c>
      <c r="E269" s="92">
        <v>264</v>
      </c>
      <c r="F269" s="93">
        <f>VLOOKUP(E269,Compte!A$1:K$398,2,FALSE)</f>
        <v>45390</v>
      </c>
      <c r="G269" s="155">
        <v>2024</v>
      </c>
      <c r="H269" s="111">
        <v>45398</v>
      </c>
      <c r="I269" s="112" t="s">
        <v>1631</v>
      </c>
      <c r="J269" s="92" t="s">
        <v>759</v>
      </c>
      <c r="K269" s="113" t="s">
        <v>121</v>
      </c>
      <c r="L269" s="114">
        <v>39133</v>
      </c>
      <c r="M269" s="98">
        <f t="shared" si="31"/>
        <v>16</v>
      </c>
      <c r="N269" s="115" t="s">
        <v>1632</v>
      </c>
      <c r="O269" s="115">
        <v>5100</v>
      </c>
      <c r="P269" s="115" t="s">
        <v>123</v>
      </c>
      <c r="Q269" s="99" t="s">
        <v>135</v>
      </c>
      <c r="R269" s="116" t="s">
        <v>147</v>
      </c>
      <c r="S269" s="180" t="s">
        <v>1633</v>
      </c>
      <c r="T269" s="126" t="s">
        <v>1634</v>
      </c>
      <c r="U269" s="99"/>
      <c r="V269" s="99"/>
      <c r="W269" s="99"/>
      <c r="X269" s="99"/>
      <c r="Y269" s="99"/>
      <c r="Z269" s="41" t="s">
        <v>1635</v>
      </c>
      <c r="AA269" s="91">
        <f>VLOOKUP(E269,Compte!A$1:K$398,9,FALSE)</f>
        <v>45</v>
      </c>
      <c r="AB269" s="123">
        <f t="shared" si="33"/>
        <v>45</v>
      </c>
      <c r="AC269" s="91">
        <f t="shared" si="34"/>
        <v>0</v>
      </c>
      <c r="AD269" s="118" t="s">
        <v>160</v>
      </c>
      <c r="AE269" s="118" t="s">
        <v>164</v>
      </c>
      <c r="AF269" s="118" t="s">
        <v>142</v>
      </c>
      <c r="AG269" s="119"/>
      <c r="AH269" s="119"/>
      <c r="AI269" s="515" t="s">
        <v>220</v>
      </c>
      <c r="AJ269" s="103">
        <f t="shared" si="35"/>
        <v>45</v>
      </c>
      <c r="AK269" s="92"/>
      <c r="AL269" s="92">
        <v>45</v>
      </c>
      <c r="AM269" s="92"/>
      <c r="AN269" s="108"/>
      <c r="AO269" s="108"/>
      <c r="AP269" s="108"/>
      <c r="AQ269" s="108"/>
      <c r="AR269" s="109"/>
      <c r="AS269" s="110" t="str">
        <f>VLOOKUP(E269,Compte!A$1:K$398,10,FALSE)</f>
        <v>Cotisation 2e section YJ-JUR Nathan Houart</v>
      </c>
    </row>
    <row r="270" spans="1:45" ht="14.25" customHeight="1" x14ac:dyDescent="0.3">
      <c r="A270" s="91" t="str">
        <f t="shared" si="32"/>
        <v>HOUBA (Broka) Anouck</v>
      </c>
      <c r="B270" s="91">
        <f t="shared" si="36"/>
        <v>236</v>
      </c>
      <c r="C270" s="92" t="s">
        <v>431</v>
      </c>
      <c r="D270" s="91">
        <f>VLOOKUP(C270,Compte!F$1:K$398,6,FALSE)</f>
        <v>236</v>
      </c>
      <c r="E270" s="92">
        <v>236</v>
      </c>
      <c r="F270" s="93">
        <f>VLOOKUP(E270,Compte!A$1:K$398,2,FALSE)</f>
        <v>45384</v>
      </c>
      <c r="G270" s="173">
        <v>2024</v>
      </c>
      <c r="H270" s="111">
        <v>45398</v>
      </c>
      <c r="I270" s="112" t="s">
        <v>1636</v>
      </c>
      <c r="J270" s="92" t="s">
        <v>1637</v>
      </c>
      <c r="K270" s="113" t="s">
        <v>108</v>
      </c>
      <c r="L270" s="114">
        <v>23648</v>
      </c>
      <c r="M270" s="98">
        <f t="shared" si="31"/>
        <v>59</v>
      </c>
      <c r="N270" s="131" t="s">
        <v>433</v>
      </c>
      <c r="O270" s="115">
        <v>5170</v>
      </c>
      <c r="P270" s="113" t="s">
        <v>434</v>
      </c>
      <c r="Q270" s="99" t="s">
        <v>135</v>
      </c>
      <c r="R270" s="116" t="s">
        <v>435</v>
      </c>
      <c r="S270" s="449" t="s">
        <v>1638</v>
      </c>
      <c r="T270" s="129" t="s">
        <v>1639</v>
      </c>
      <c r="U270" s="99"/>
      <c r="V270" s="99"/>
      <c r="W270" s="99"/>
      <c r="X270" s="99"/>
      <c r="Y270" s="99"/>
      <c r="Z270" s="41" t="s">
        <v>1640</v>
      </c>
      <c r="AA270" s="91">
        <f>VLOOKUP(E270,Compte!A$1:K$398,9,FALSE)</f>
        <v>395</v>
      </c>
      <c r="AB270" s="123">
        <f t="shared" si="33"/>
        <v>395</v>
      </c>
      <c r="AC270" s="91">
        <f t="shared" si="34"/>
        <v>0</v>
      </c>
      <c r="AD270" s="118" t="s">
        <v>144</v>
      </c>
      <c r="AE270" s="118" t="s">
        <v>151</v>
      </c>
      <c r="AF270" s="118" t="s">
        <v>117</v>
      </c>
      <c r="AG270" s="119"/>
      <c r="AH270" s="119"/>
      <c r="AI270" s="517" t="s">
        <v>1641</v>
      </c>
      <c r="AJ270" s="103">
        <f t="shared" si="35"/>
        <v>230</v>
      </c>
      <c r="AK270" s="92">
        <v>110</v>
      </c>
      <c r="AL270" s="92">
        <v>120</v>
      </c>
      <c r="AM270" s="92"/>
      <c r="AN270" s="92"/>
      <c r="AO270" s="92">
        <v>150</v>
      </c>
      <c r="AP270" s="92">
        <v>15</v>
      </c>
      <c r="AQ270" s="92"/>
      <c r="AR270" s="124"/>
      <c r="AS270" s="110" t="str">
        <f>VLOOKUP(E270,Compte!A$1:K$398,10,FALSE)</f>
        <v>Cotisation+ vestiaire+ garage Anouck Houba</v>
      </c>
    </row>
    <row r="271" spans="1:45" ht="14.25" hidden="1" customHeight="1" x14ac:dyDescent="0.3">
      <c r="A271" s="91" t="str">
        <f t="shared" si="32"/>
        <v>HUBIN Jacky</v>
      </c>
      <c r="B271" s="91">
        <f t="shared" si="36"/>
        <v>237</v>
      </c>
      <c r="C271" s="92" t="s">
        <v>1642</v>
      </c>
      <c r="D271" s="91">
        <f>VLOOKUP(C271,Compte!F$1:K$398,6,FALSE)</f>
        <v>235</v>
      </c>
      <c r="E271" s="92">
        <v>235</v>
      </c>
      <c r="F271" s="93">
        <f>VLOOKUP(E271,Compte!A$1:K$398,2,FALSE)</f>
        <v>45384</v>
      </c>
      <c r="G271" s="173">
        <v>2024</v>
      </c>
      <c r="H271" s="111">
        <v>45398</v>
      </c>
      <c r="I271" s="132" t="s">
        <v>1643</v>
      </c>
      <c r="J271" s="133" t="s">
        <v>1644</v>
      </c>
      <c r="K271" s="134" t="s">
        <v>121</v>
      </c>
      <c r="L271" s="120">
        <v>18180</v>
      </c>
      <c r="M271" s="98">
        <f t="shared" si="31"/>
        <v>74</v>
      </c>
      <c r="N271" s="113" t="s">
        <v>1645</v>
      </c>
      <c r="O271" s="115">
        <v>5100</v>
      </c>
      <c r="P271" s="113" t="s">
        <v>123</v>
      </c>
      <c r="Q271" s="99" t="s">
        <v>135</v>
      </c>
      <c r="R271" s="116" t="s">
        <v>961</v>
      </c>
      <c r="S271" s="449" t="s">
        <v>1646</v>
      </c>
      <c r="T271" s="113" t="s">
        <v>1647</v>
      </c>
      <c r="U271" s="99"/>
      <c r="V271" s="99"/>
      <c r="W271" s="99"/>
      <c r="X271" s="99"/>
      <c r="Y271" s="99"/>
      <c r="Z271" s="41" t="str">
        <f>CONCATENATE(I271," ",J271)</f>
        <v>HUBIN Jacky</v>
      </c>
      <c r="AA271" s="91">
        <f>VLOOKUP(E271,Compte!A$1:K$398,9,FALSE)</f>
        <v>185</v>
      </c>
      <c r="AB271" s="102">
        <f t="shared" si="33"/>
        <v>185</v>
      </c>
      <c r="AC271" s="103">
        <f t="shared" si="34"/>
        <v>0</v>
      </c>
      <c r="AD271" s="118" t="s">
        <v>115</v>
      </c>
      <c r="AE271" s="118" t="s">
        <v>116</v>
      </c>
      <c r="AF271" s="118" t="s">
        <v>188</v>
      </c>
      <c r="AG271" s="119">
        <v>1</v>
      </c>
      <c r="AH271" s="119" t="s">
        <v>230</v>
      </c>
      <c r="AI271" s="106"/>
      <c r="AJ271" s="103">
        <f t="shared" si="35"/>
        <v>175</v>
      </c>
      <c r="AK271" s="108">
        <v>110</v>
      </c>
      <c r="AL271" s="108">
        <v>65</v>
      </c>
      <c r="AM271" s="108"/>
      <c r="AN271" s="92">
        <v>10</v>
      </c>
      <c r="AO271" s="92"/>
      <c r="AP271" s="92"/>
      <c r="AQ271" s="92"/>
      <c r="AR271" s="124"/>
      <c r="AS271" s="110" t="str">
        <f>VLOOKUP(E271,Compte!A$1:K$398,10,FALSE)</f>
        <v>Cotisation tennis individuelle adulte, plus Membre Effectif</v>
      </c>
    </row>
    <row r="272" spans="1:45" ht="14.25" customHeight="1" x14ac:dyDescent="0.3">
      <c r="A272" s="91" t="str">
        <f t="shared" si="32"/>
        <v>IPPERSIEL Gaëlle</v>
      </c>
      <c r="B272" s="91">
        <f t="shared" si="36"/>
        <v>238</v>
      </c>
      <c r="C272" s="40" t="s">
        <v>1648</v>
      </c>
      <c r="D272" s="91">
        <f>VLOOKUP(C272,Compte!F$1:K$398,6,FALSE)</f>
        <v>4088</v>
      </c>
      <c r="E272" s="40">
        <v>4088</v>
      </c>
      <c r="F272" s="93">
        <f>VLOOKUP(E272,Compte!A$1:K$398,2,FALSE)</f>
        <v>45538</v>
      </c>
      <c r="G272" s="173">
        <v>2024</v>
      </c>
      <c r="H272" s="95">
        <v>45551</v>
      </c>
      <c r="I272" s="84" t="s">
        <v>1649</v>
      </c>
      <c r="J272" s="41" t="s">
        <v>1650</v>
      </c>
      <c r="K272" s="96" t="s">
        <v>108</v>
      </c>
      <c r="L272" s="97">
        <v>26991</v>
      </c>
      <c r="M272" s="98">
        <f t="shared" si="31"/>
        <v>50</v>
      </c>
      <c r="N272" s="423" t="s">
        <v>1651</v>
      </c>
      <c r="O272" s="99">
        <v>5002</v>
      </c>
      <c r="P272" s="99" t="s">
        <v>1652</v>
      </c>
      <c r="Q272" s="99" t="s">
        <v>135</v>
      </c>
      <c r="R272" s="100" t="s">
        <v>147</v>
      </c>
      <c r="S272" s="121" t="s">
        <v>1653</v>
      </c>
      <c r="T272" s="460" t="s">
        <v>1654</v>
      </c>
      <c r="U272" s="99"/>
      <c r="V272" s="99"/>
      <c r="W272" s="99"/>
      <c r="X272" s="99"/>
      <c r="Y272" s="99"/>
      <c r="Z272" s="41" t="s">
        <v>1655</v>
      </c>
      <c r="AA272" s="91">
        <f>VLOOKUP(E272,Compte!A$1:K$398,9,FALSE)</f>
        <v>310</v>
      </c>
      <c r="AB272" s="102">
        <f t="shared" si="33"/>
        <v>80</v>
      </c>
      <c r="AC272" s="103">
        <f t="shared" si="34"/>
        <v>230</v>
      </c>
      <c r="AD272" s="104" t="s">
        <v>144</v>
      </c>
      <c r="AE272" s="104" t="s">
        <v>151</v>
      </c>
      <c r="AF272" s="104" t="s">
        <v>188</v>
      </c>
      <c r="AG272" s="395"/>
      <c r="AH272" s="395"/>
      <c r="AI272" s="130" t="s">
        <v>1656</v>
      </c>
      <c r="AJ272" s="103">
        <f t="shared" si="35"/>
        <v>80</v>
      </c>
      <c r="AK272" s="107">
        <v>30</v>
      </c>
      <c r="AL272" s="107">
        <v>50</v>
      </c>
      <c r="AM272" s="356"/>
      <c r="AN272" s="107"/>
      <c r="AO272" s="107"/>
      <c r="AP272" s="107"/>
      <c r="AQ272" s="108"/>
      <c r="AR272" s="109"/>
      <c r="AS272" s="110" t="str">
        <f>VLOOKUP(E272,Compte!A$1:K$398,10,FALSE)</f>
        <v>Gaelle ippersiel ????</v>
      </c>
    </row>
    <row r="273" spans="1:45" ht="14.25" customHeight="1" x14ac:dyDescent="0.3">
      <c r="A273" s="91" t="str">
        <f t="shared" si="32"/>
        <v>IPPERSIEL Gaëlle</v>
      </c>
      <c r="B273" s="91">
        <f t="shared" si="36"/>
        <v>238</v>
      </c>
      <c r="C273" s="40" t="s">
        <v>1648</v>
      </c>
      <c r="D273" s="91">
        <f>VLOOKUP(C273,Compte!F$1:K$398,6,FALSE)</f>
        <v>4088</v>
      </c>
      <c r="E273" s="92" t="s">
        <v>144</v>
      </c>
      <c r="F273" s="93">
        <f>VLOOKUP(E273,Compte!A$1:K$398,2,FALSE)</f>
        <v>0</v>
      </c>
      <c r="G273" s="94">
        <v>2025</v>
      </c>
      <c r="H273" s="111">
        <v>45551</v>
      </c>
      <c r="I273" s="84" t="s">
        <v>1649</v>
      </c>
      <c r="J273" s="41" t="s">
        <v>1650</v>
      </c>
      <c r="K273" s="113" t="s">
        <v>108</v>
      </c>
      <c r="L273" s="114">
        <v>26991</v>
      </c>
      <c r="M273" s="98">
        <f t="shared" si="31"/>
        <v>50</v>
      </c>
      <c r="N273" s="115" t="s">
        <v>1651</v>
      </c>
      <c r="O273" s="115">
        <v>5002</v>
      </c>
      <c r="P273" s="115" t="s">
        <v>1652</v>
      </c>
      <c r="Q273" s="423" t="s">
        <v>135</v>
      </c>
      <c r="R273" s="116" t="s">
        <v>147</v>
      </c>
      <c r="S273" s="121" t="s">
        <v>1653</v>
      </c>
      <c r="T273" s="126" t="s">
        <v>1654</v>
      </c>
      <c r="U273" s="99"/>
      <c r="V273" s="99"/>
      <c r="W273" s="99"/>
      <c r="X273" s="99"/>
      <c r="Y273" s="99"/>
      <c r="Z273" s="41" t="s">
        <v>1655</v>
      </c>
      <c r="AA273" s="91">
        <f>VLOOKUP(E273,Compte!A$1:K$398,9,FALSE)</f>
        <v>0</v>
      </c>
      <c r="AB273" s="102">
        <f t="shared" si="33"/>
        <v>230</v>
      </c>
      <c r="AC273" s="103">
        <f t="shared" si="34"/>
        <v>-230</v>
      </c>
      <c r="AD273" s="118" t="s">
        <v>144</v>
      </c>
      <c r="AE273" s="118" t="s">
        <v>151</v>
      </c>
      <c r="AF273" s="118" t="s">
        <v>188</v>
      </c>
      <c r="AG273" s="509"/>
      <c r="AH273" s="509"/>
      <c r="AI273" s="106"/>
      <c r="AJ273" s="103">
        <f t="shared" si="35"/>
        <v>230</v>
      </c>
      <c r="AK273" s="108">
        <v>110</v>
      </c>
      <c r="AL273" s="108">
        <v>120</v>
      </c>
      <c r="AM273" s="108"/>
      <c r="AN273" s="108"/>
      <c r="AO273" s="108"/>
      <c r="AP273" s="108"/>
      <c r="AQ273" s="108"/>
      <c r="AR273" s="109"/>
      <c r="AS273" s="110" t="str">
        <f>VLOOKUP(E273,Compte!A$1:K$398,10,FALSE)</f>
        <v>---</v>
      </c>
    </row>
    <row r="274" spans="1:45" ht="14.25" customHeight="1" x14ac:dyDescent="0.3">
      <c r="A274" s="91" t="str">
        <f t="shared" si="32"/>
        <v>JACOB Eline</v>
      </c>
      <c r="B274" s="91">
        <f t="shared" si="36"/>
        <v>239</v>
      </c>
      <c r="C274" s="40" t="s">
        <v>1660</v>
      </c>
      <c r="D274" s="91" t="e">
        <f>VLOOKUP(C274,Compte!F$1:K$398,6,FALSE)</f>
        <v>#N/A</v>
      </c>
      <c r="E274" s="92">
        <v>61</v>
      </c>
      <c r="F274" s="93">
        <f>VLOOKUP(E274,Compte!A$1:K$398,2,FALSE)</f>
        <v>45317</v>
      </c>
      <c r="G274" s="173">
        <v>2024</v>
      </c>
      <c r="H274" s="111">
        <v>45340</v>
      </c>
      <c r="I274" s="140" t="s">
        <v>1657</v>
      </c>
      <c r="J274" s="138" t="s">
        <v>1661</v>
      </c>
      <c r="K274" s="141" t="s">
        <v>108</v>
      </c>
      <c r="L274" s="142">
        <v>38823</v>
      </c>
      <c r="M274" s="98">
        <f t="shared" si="31"/>
        <v>17</v>
      </c>
      <c r="N274" s="429" t="s">
        <v>1658</v>
      </c>
      <c r="O274" s="143">
        <v>5310</v>
      </c>
      <c r="P274" s="143" t="s">
        <v>1659</v>
      </c>
      <c r="Q274" s="99" t="s">
        <v>135</v>
      </c>
      <c r="R274" s="144" t="s">
        <v>147</v>
      </c>
      <c r="S274" s="116" t="s">
        <v>1662</v>
      </c>
      <c r="T274" s="467" t="s">
        <v>1663</v>
      </c>
      <c r="U274" s="146"/>
      <c r="V274" s="146"/>
      <c r="W274" s="146"/>
      <c r="X274" s="146"/>
      <c r="Y274" s="146"/>
      <c r="Z274" s="41" t="s">
        <v>1664</v>
      </c>
      <c r="AA274" s="91">
        <f>VLOOKUP(E274,Compte!A$1:K$398,9,FALSE)</f>
        <v>180</v>
      </c>
      <c r="AB274" s="102">
        <f t="shared" si="33"/>
        <v>180</v>
      </c>
      <c r="AC274" s="103">
        <f t="shared" si="34"/>
        <v>0</v>
      </c>
      <c r="AD274" s="147" t="s">
        <v>144</v>
      </c>
      <c r="AE274" s="147" t="s">
        <v>450</v>
      </c>
      <c r="AF274" s="147" t="s">
        <v>117</v>
      </c>
      <c r="AG274" s="152"/>
      <c r="AH274" s="152"/>
      <c r="AI274" s="522" t="s">
        <v>1665</v>
      </c>
      <c r="AJ274" s="103">
        <f t="shared" si="35"/>
        <v>150</v>
      </c>
      <c r="AK274" s="150">
        <v>50</v>
      </c>
      <c r="AL274" s="150">
        <v>100</v>
      </c>
      <c r="AM274" s="357"/>
      <c r="AN274" s="150"/>
      <c r="AO274" s="150"/>
      <c r="AP274" s="150"/>
      <c r="AQ274" s="108">
        <v>30</v>
      </c>
      <c r="AR274" s="109"/>
      <c r="AS274" s="110" t="str">
        <f>VLOOKUP(E274,Compte!A$1:K$398,10,FALSE)</f>
        <v>Cotisation aviron + salle de sport Eline Jacob</v>
      </c>
    </row>
    <row r="275" spans="1:45" ht="14.25" customHeight="1" x14ac:dyDescent="0.3">
      <c r="A275" s="91" t="str">
        <f t="shared" si="32"/>
        <v>JACQMIN Catherine</v>
      </c>
      <c r="B275" s="91">
        <f t="shared" si="36"/>
        <v>240</v>
      </c>
      <c r="C275" s="92" t="s">
        <v>1666</v>
      </c>
      <c r="D275" s="91">
        <f>VLOOKUP(C275,Compte!F$1:K$398,6,FALSE)</f>
        <v>56</v>
      </c>
      <c r="E275" s="92">
        <v>56</v>
      </c>
      <c r="F275" s="93">
        <f>VLOOKUP(E275,Compte!A$1:K$398,2,FALSE)</f>
        <v>45316</v>
      </c>
      <c r="G275" s="94">
        <v>2024</v>
      </c>
      <c r="H275" s="111">
        <v>45340</v>
      </c>
      <c r="I275" s="112" t="s">
        <v>1667</v>
      </c>
      <c r="J275" s="92" t="s">
        <v>107</v>
      </c>
      <c r="K275" s="113" t="s">
        <v>108</v>
      </c>
      <c r="L275" s="114">
        <v>24294</v>
      </c>
      <c r="M275" s="98">
        <f t="shared" si="31"/>
        <v>57</v>
      </c>
      <c r="N275" s="125" t="s">
        <v>1668</v>
      </c>
      <c r="O275" s="115">
        <v>5150</v>
      </c>
      <c r="P275" s="115" t="s">
        <v>1669</v>
      </c>
      <c r="Q275" s="99" t="s">
        <v>135</v>
      </c>
      <c r="R275" s="116" t="s">
        <v>147</v>
      </c>
      <c r="S275" s="180" t="s">
        <v>1670</v>
      </c>
      <c r="T275" s="126" t="s">
        <v>1671</v>
      </c>
      <c r="U275" s="99"/>
      <c r="V275" s="99"/>
      <c r="W275" s="99"/>
      <c r="X275" s="99"/>
      <c r="Y275" s="99"/>
      <c r="Z275" s="41" t="s">
        <v>1672</v>
      </c>
      <c r="AA275" s="91">
        <f>VLOOKUP(E275,Compte!A$1:K$398,9,FALSE)</f>
        <v>230</v>
      </c>
      <c r="AB275" s="102">
        <f t="shared" si="33"/>
        <v>230</v>
      </c>
      <c r="AC275" s="103">
        <f t="shared" si="34"/>
        <v>0</v>
      </c>
      <c r="AD275" s="118" t="s">
        <v>144</v>
      </c>
      <c r="AE275" s="118" t="s">
        <v>151</v>
      </c>
      <c r="AF275" s="118" t="s">
        <v>188</v>
      </c>
      <c r="AG275" s="119"/>
      <c r="AH275" s="119"/>
      <c r="AI275" s="520" t="s">
        <v>1673</v>
      </c>
      <c r="AJ275" s="103">
        <f t="shared" si="35"/>
        <v>230</v>
      </c>
      <c r="AK275" s="108">
        <v>110</v>
      </c>
      <c r="AL275" s="108">
        <v>120</v>
      </c>
      <c r="AM275" s="108"/>
      <c r="AN275" s="108"/>
      <c r="AO275" s="108"/>
      <c r="AP275" s="108"/>
      <c r="AQ275" s="108"/>
      <c r="AR275" s="109"/>
      <c r="AS275" s="110" t="str">
        <f>VLOOKUP(E275,Compte!A$1:K$398,10,FALSE)</f>
        <v>Cotisation 2024  Catherine Jacqmin</v>
      </c>
    </row>
    <row r="276" spans="1:45" ht="14.25" customHeight="1" x14ac:dyDescent="0.3">
      <c r="A276" s="91" t="str">
        <f t="shared" si="32"/>
        <v>JACQMIN Isabelle</v>
      </c>
      <c r="B276" s="91">
        <f t="shared" si="36"/>
        <v>241</v>
      </c>
      <c r="C276" s="40" t="s">
        <v>1674</v>
      </c>
      <c r="D276" s="91">
        <f>VLOOKUP(C276,Compte!F$1:K$398,6,FALSE)</f>
        <v>70</v>
      </c>
      <c r="E276" s="92">
        <v>70</v>
      </c>
      <c r="F276" s="93">
        <f>VLOOKUP(E276,Compte!A$1:K$398,2,FALSE)</f>
        <v>45321</v>
      </c>
      <c r="G276" s="173">
        <v>2024</v>
      </c>
      <c r="H276" s="95">
        <v>45340</v>
      </c>
      <c r="I276" s="84" t="s">
        <v>1667</v>
      </c>
      <c r="J276" s="41" t="s">
        <v>1129</v>
      </c>
      <c r="K276" s="96" t="s">
        <v>108</v>
      </c>
      <c r="L276" s="97">
        <v>25596</v>
      </c>
      <c r="M276" s="98">
        <f t="shared" si="31"/>
        <v>53</v>
      </c>
      <c r="N276" s="430" t="s">
        <v>1675</v>
      </c>
      <c r="O276" s="99">
        <v>5150</v>
      </c>
      <c r="P276" s="99" t="s">
        <v>907</v>
      </c>
      <c r="Q276" s="99" t="s">
        <v>135</v>
      </c>
      <c r="R276" s="100" t="s">
        <v>147</v>
      </c>
      <c r="S276" s="116" t="s">
        <v>1676</v>
      </c>
      <c r="T276" s="610" t="s">
        <v>1677</v>
      </c>
      <c r="U276" s="99"/>
      <c r="V276" s="99"/>
      <c r="W276" s="99"/>
      <c r="X276" s="99"/>
      <c r="Y276" s="99"/>
      <c r="Z276" s="41" t="s">
        <v>1678</v>
      </c>
      <c r="AA276" s="91">
        <f>VLOOKUP(E276,Compte!A$1:K$398,9,FALSE)</f>
        <v>260</v>
      </c>
      <c r="AB276" s="102">
        <f t="shared" si="33"/>
        <v>260</v>
      </c>
      <c r="AC276" s="103">
        <f t="shared" si="34"/>
        <v>0</v>
      </c>
      <c r="AD276" s="104" t="s">
        <v>144</v>
      </c>
      <c r="AE276" s="104" t="s">
        <v>151</v>
      </c>
      <c r="AF276" s="104" t="s">
        <v>188</v>
      </c>
      <c r="AG276" s="105"/>
      <c r="AH276" s="105"/>
      <c r="AI276" s="517" t="s">
        <v>1679</v>
      </c>
      <c r="AJ276" s="103">
        <f t="shared" si="35"/>
        <v>230</v>
      </c>
      <c r="AK276" s="107">
        <v>110</v>
      </c>
      <c r="AL276" s="107">
        <v>120</v>
      </c>
      <c r="AM276" s="356"/>
      <c r="AN276" s="107"/>
      <c r="AO276" s="107"/>
      <c r="AP276" s="107"/>
      <c r="AQ276" s="108">
        <v>30</v>
      </c>
      <c r="AR276" s="109"/>
      <c r="AS276" s="110" t="str">
        <f>VLOOKUP(E276,Compte!A$1:K$398,10,FALSE)</f>
        <v>cotisation 2024 Isabelle Jacqmin</v>
      </c>
    </row>
    <row r="277" spans="1:45" ht="14.25" hidden="1" customHeight="1" x14ac:dyDescent="0.3">
      <c r="A277" s="91" t="str">
        <f t="shared" si="32"/>
        <v>JADOUL (Charlier) Geraldine</v>
      </c>
      <c r="B277" s="91">
        <f t="shared" si="36"/>
        <v>242</v>
      </c>
      <c r="C277" s="40" t="s">
        <v>554</v>
      </c>
      <c r="D277" s="91">
        <f>VLOOKUP(C277,Compte!F$1:K$398,6,FALSE)</f>
        <v>196</v>
      </c>
      <c r="E277" s="92" t="s">
        <v>144</v>
      </c>
      <c r="F277" s="93">
        <f>VLOOKUP(E277,Compte!A$1:K$398,2,FALSE)</f>
        <v>0</v>
      </c>
      <c r="G277" s="173">
        <v>2024</v>
      </c>
      <c r="H277" s="111">
        <v>45427</v>
      </c>
      <c r="I277" s="112" t="s">
        <v>1680</v>
      </c>
      <c r="J277" s="92" t="s">
        <v>1681</v>
      </c>
      <c r="K277" s="113" t="s">
        <v>108</v>
      </c>
      <c r="L277" s="114">
        <v>29322</v>
      </c>
      <c r="M277" s="98">
        <f t="shared" si="31"/>
        <v>43</v>
      </c>
      <c r="N277" s="115" t="s">
        <v>555</v>
      </c>
      <c r="O277" s="115">
        <v>5100</v>
      </c>
      <c r="P277" s="115" t="s">
        <v>123</v>
      </c>
      <c r="Q277" s="99" t="s">
        <v>135</v>
      </c>
      <c r="R277" s="116" t="s">
        <v>147</v>
      </c>
      <c r="S277" s="116" t="s">
        <v>1682</v>
      </c>
      <c r="T277" s="126" t="s">
        <v>1683</v>
      </c>
      <c r="U277" s="99"/>
      <c r="V277" s="99"/>
      <c r="W277" s="99"/>
      <c r="X277" s="99"/>
      <c r="Y277" s="99"/>
      <c r="Z277" s="41" t="s">
        <v>558</v>
      </c>
      <c r="AA277" s="91">
        <f>VLOOKUP(E277,Compte!A$1:K$398,9,FALSE)</f>
        <v>0</v>
      </c>
      <c r="AB277" s="123">
        <f t="shared" si="33"/>
        <v>95</v>
      </c>
      <c r="AC277" s="91">
        <f t="shared" si="34"/>
        <v>-95</v>
      </c>
      <c r="AD277" s="118" t="s">
        <v>115</v>
      </c>
      <c r="AE277" s="118" t="s">
        <v>116</v>
      </c>
      <c r="AF277" s="118" t="s">
        <v>117</v>
      </c>
      <c r="AG277" s="119"/>
      <c r="AH277" s="119"/>
      <c r="AI277" s="106"/>
      <c r="AJ277" s="103">
        <f t="shared" si="35"/>
        <v>65</v>
      </c>
      <c r="AK277" s="92"/>
      <c r="AL277" s="92">
        <v>65</v>
      </c>
      <c r="AM277" s="92"/>
      <c r="AN277" s="92"/>
      <c r="AO277" s="92"/>
      <c r="AP277" s="92"/>
      <c r="AQ277" s="92">
        <v>30</v>
      </c>
      <c r="AR277" s="124"/>
      <c r="AS277" s="110" t="str">
        <f>VLOOKUP(E277,Compte!A$1:K$398,10,FALSE)</f>
        <v>---</v>
      </c>
    </row>
    <row r="278" spans="1:45" ht="14.25" hidden="1" customHeight="1" x14ac:dyDescent="0.3">
      <c r="A278" s="91" t="str">
        <f t="shared" si="32"/>
        <v>JAMBERS Bernard</v>
      </c>
      <c r="B278" s="91">
        <f t="shared" si="36"/>
        <v>243</v>
      </c>
      <c r="C278" s="40" t="s">
        <v>1684</v>
      </c>
      <c r="D278" s="91">
        <f>VLOOKUP(C278,Compte!F$1:K$398,6,FALSE)</f>
        <v>272</v>
      </c>
      <c r="E278" s="92">
        <v>272</v>
      </c>
      <c r="F278" s="93">
        <f>VLOOKUP(E278,Compte!A$1:K$398,2,FALSE)</f>
        <v>45393</v>
      </c>
      <c r="G278" s="173">
        <v>2024</v>
      </c>
      <c r="H278" s="111">
        <v>45399</v>
      </c>
      <c r="I278" s="132" t="s">
        <v>1685</v>
      </c>
      <c r="J278" s="133" t="s">
        <v>1607</v>
      </c>
      <c r="K278" s="134" t="s">
        <v>121</v>
      </c>
      <c r="L278" s="120">
        <v>17773</v>
      </c>
      <c r="M278" s="98">
        <f t="shared" si="31"/>
        <v>75</v>
      </c>
      <c r="N278" s="113" t="s">
        <v>1686</v>
      </c>
      <c r="O278" s="115">
        <v>5100</v>
      </c>
      <c r="P278" s="113" t="s">
        <v>169</v>
      </c>
      <c r="Q278" s="99" t="s">
        <v>135</v>
      </c>
      <c r="R278" s="116" t="s">
        <v>147</v>
      </c>
      <c r="S278" s="116" t="s">
        <v>1619</v>
      </c>
      <c r="T278" s="113" t="s">
        <v>1620</v>
      </c>
      <c r="U278" s="99"/>
      <c r="V278" s="99"/>
      <c r="W278" s="99"/>
      <c r="X278" s="99"/>
      <c r="Y278" s="99"/>
      <c r="Z278" s="41" t="s">
        <v>1621</v>
      </c>
      <c r="AA278" s="91">
        <f>VLOOKUP(E278,Compte!A$1:K$398,9,FALSE)</f>
        <v>235</v>
      </c>
      <c r="AB278" s="102">
        <f t="shared" si="33"/>
        <v>185</v>
      </c>
      <c r="AC278" s="103">
        <f t="shared" si="34"/>
        <v>50</v>
      </c>
      <c r="AD278" s="118" t="s">
        <v>115</v>
      </c>
      <c r="AE278" s="118" t="s">
        <v>116</v>
      </c>
      <c r="AF278" s="118" t="s">
        <v>188</v>
      </c>
      <c r="AG278" s="119">
        <v>1</v>
      </c>
      <c r="AH278" s="119" t="s">
        <v>1264</v>
      </c>
      <c r="AI278" s="106"/>
      <c r="AJ278" s="103">
        <f t="shared" si="35"/>
        <v>175</v>
      </c>
      <c r="AK278" s="108">
        <v>110</v>
      </c>
      <c r="AL278" s="108">
        <v>65</v>
      </c>
      <c r="AM278" s="108"/>
      <c r="AN278" s="92">
        <v>10</v>
      </c>
      <c r="AO278" s="92"/>
      <c r="AP278" s="92"/>
      <c r="AQ278" s="92"/>
      <c r="AR278" s="124"/>
      <c r="AS278" s="110" t="str">
        <f>VLOOKUP(E278,Compte!A$1:K$398,10,FALSE)</f>
        <v>Cotisation tennis + ME+sympathisant Hock josiane</v>
      </c>
    </row>
    <row r="279" spans="1:45" ht="14.25" hidden="1" customHeight="1" x14ac:dyDescent="0.3">
      <c r="A279" s="91" t="str">
        <f t="shared" si="32"/>
        <v>JASIENSKI André</v>
      </c>
      <c r="B279" s="91">
        <f t="shared" si="36"/>
        <v>244</v>
      </c>
      <c r="C279" s="40" t="s">
        <v>408</v>
      </c>
      <c r="D279" s="91">
        <f>VLOOKUP(C279,Compte!F$1:K$398,6,FALSE)</f>
        <v>4020</v>
      </c>
      <c r="E279" s="92">
        <v>123</v>
      </c>
      <c r="F279" s="93">
        <f>VLOOKUP(E279,Compte!A$1:K$398,2,FALSE)</f>
        <v>45344</v>
      </c>
      <c r="G279" s="155">
        <v>2024</v>
      </c>
      <c r="H279" s="111">
        <v>45357</v>
      </c>
      <c r="I279" s="112" t="s">
        <v>1687</v>
      </c>
      <c r="J279" s="92" t="s">
        <v>490</v>
      </c>
      <c r="K279" s="113" t="s">
        <v>121</v>
      </c>
      <c r="L279" s="114">
        <v>20046</v>
      </c>
      <c r="M279" s="98">
        <f t="shared" si="31"/>
        <v>69</v>
      </c>
      <c r="N279" s="113" t="s">
        <v>410</v>
      </c>
      <c r="O279" s="115">
        <v>5020</v>
      </c>
      <c r="P279" s="113" t="s">
        <v>411</v>
      </c>
      <c r="Q279" s="99" t="s">
        <v>135</v>
      </c>
      <c r="R279" s="116" t="s">
        <v>147</v>
      </c>
      <c r="S279" s="116" t="s">
        <v>1689</v>
      </c>
      <c r="T279" s="113" t="s">
        <v>1688</v>
      </c>
      <c r="U279" s="99"/>
      <c r="V279" s="99"/>
      <c r="W279" s="99"/>
      <c r="X279" s="99"/>
      <c r="Y279" s="99"/>
      <c r="Z279" s="41" t="s">
        <v>1690</v>
      </c>
      <c r="AA279" s="91">
        <f>VLOOKUP(E279,Compte!A$1:K$398,9,FALSE)</f>
        <v>175</v>
      </c>
      <c r="AB279" s="123">
        <f t="shared" si="33"/>
        <v>175</v>
      </c>
      <c r="AC279" s="91">
        <f t="shared" si="34"/>
        <v>0</v>
      </c>
      <c r="AD279" s="118" t="s">
        <v>160</v>
      </c>
      <c r="AE279" s="118" t="s">
        <v>161</v>
      </c>
      <c r="AF279" s="118" t="s">
        <v>117</v>
      </c>
      <c r="AG279" s="119">
        <v>1</v>
      </c>
      <c r="AH279" s="119" t="s">
        <v>1691</v>
      </c>
      <c r="AI279" s="515" t="s">
        <v>212</v>
      </c>
      <c r="AJ279" s="103">
        <f t="shared" si="35"/>
        <v>165</v>
      </c>
      <c r="AK279" s="92">
        <v>110</v>
      </c>
      <c r="AL279" s="92">
        <v>55</v>
      </c>
      <c r="AM279" s="92"/>
      <c r="AN279" s="108">
        <v>10</v>
      </c>
      <c r="AO279" s="108"/>
      <c r="AP279" s="108"/>
      <c r="AQ279" s="108"/>
      <c r="AR279" s="109"/>
      <c r="AS279" s="110" t="str">
        <f>VLOOKUP(E279,Compte!A$1:K$398,10,FALSE)</f>
        <v>Cotisation Yachting (165,-) Membre effectif (10,-) A. Jasienski</v>
      </c>
    </row>
    <row r="280" spans="1:45" ht="14.25" hidden="1" customHeight="1" x14ac:dyDescent="0.3">
      <c r="A280" s="91" t="str">
        <f t="shared" si="32"/>
        <v>JASIENSKI André</v>
      </c>
      <c r="B280" s="91">
        <f t="shared" si="36"/>
        <v>244</v>
      </c>
      <c r="C280" s="40" t="s">
        <v>408</v>
      </c>
      <c r="D280" s="91">
        <f>VLOOKUP(C280,Compte!F$1:K$398,6,FALSE)</f>
        <v>4020</v>
      </c>
      <c r="E280" s="92">
        <v>4020</v>
      </c>
      <c r="F280" s="93">
        <f>VLOOKUP(E280,Compte!A$1:K$398,2,FALSE)</f>
        <v>45434</v>
      </c>
      <c r="G280" s="173">
        <v>2024</v>
      </c>
      <c r="H280" s="95">
        <v>45441</v>
      </c>
      <c r="I280" s="112" t="s">
        <v>1687</v>
      </c>
      <c r="J280" s="92" t="s">
        <v>490</v>
      </c>
      <c r="K280" s="113" t="s">
        <v>121</v>
      </c>
      <c r="L280" s="114">
        <v>20046</v>
      </c>
      <c r="M280" s="98">
        <f t="shared" si="31"/>
        <v>69</v>
      </c>
      <c r="N280" s="113" t="s">
        <v>410</v>
      </c>
      <c r="O280" s="115">
        <v>5020</v>
      </c>
      <c r="P280" s="113" t="s">
        <v>411</v>
      </c>
      <c r="Q280" s="99" t="s">
        <v>135</v>
      </c>
      <c r="R280" s="116" t="s">
        <v>147</v>
      </c>
      <c r="S280" s="116" t="s">
        <v>1689</v>
      </c>
      <c r="T280" s="113" t="s">
        <v>1688</v>
      </c>
      <c r="U280" s="99"/>
      <c r="V280" s="99"/>
      <c r="W280" s="99"/>
      <c r="X280" s="99"/>
      <c r="Y280" s="99"/>
      <c r="Z280" s="41" t="s">
        <v>1690</v>
      </c>
      <c r="AA280" s="91">
        <f>VLOOKUP(E280,Compte!A$1:K$398,9,FALSE)</f>
        <v>65</v>
      </c>
      <c r="AB280" s="123">
        <f t="shared" si="33"/>
        <v>65</v>
      </c>
      <c r="AC280" s="91">
        <f t="shared" si="34"/>
        <v>0</v>
      </c>
      <c r="AD280" s="118" t="s">
        <v>115</v>
      </c>
      <c r="AE280" s="118" t="s">
        <v>116</v>
      </c>
      <c r="AF280" s="118" t="s">
        <v>188</v>
      </c>
      <c r="AG280" s="119"/>
      <c r="AH280" s="119"/>
      <c r="AI280" s="106"/>
      <c r="AJ280" s="103">
        <f t="shared" si="35"/>
        <v>65</v>
      </c>
      <c r="AK280" s="92"/>
      <c r="AL280" s="92">
        <v>65</v>
      </c>
      <c r="AM280" s="92"/>
      <c r="AN280" s="108"/>
      <c r="AO280" s="108"/>
      <c r="AP280" s="108"/>
      <c r="AQ280" s="108"/>
      <c r="AR280" s="109"/>
      <c r="AS280" s="110" t="str">
        <f>VLOOKUP(E280,Compte!A$1:K$398,10,FALSE)</f>
        <v>Complement saison tennis Andre JASIENSKI</v>
      </c>
    </row>
    <row r="281" spans="1:45" ht="14.25" hidden="1" customHeight="1" x14ac:dyDescent="0.3">
      <c r="A281" s="91" t="str">
        <f t="shared" si="32"/>
        <v>JASIENSKI Camille</v>
      </c>
      <c r="B281" s="91">
        <f t="shared" si="36"/>
        <v>245</v>
      </c>
      <c r="C281" s="9" t="s">
        <v>308</v>
      </c>
      <c r="D281" s="91">
        <f>VLOOKUP(C281,Compte!F$1:K$398,6,FALSE)</f>
        <v>4128</v>
      </c>
      <c r="E281" s="92">
        <v>4107</v>
      </c>
      <c r="F281" s="93">
        <f>VLOOKUP(E281,Compte!A$1:K$398,2,FALSE)</f>
        <v>45544</v>
      </c>
      <c r="G281" s="155">
        <v>2024</v>
      </c>
      <c r="H281" s="95">
        <v>45552</v>
      </c>
      <c r="I281" s="112" t="s">
        <v>1687</v>
      </c>
      <c r="J281" s="92" t="s">
        <v>821</v>
      </c>
      <c r="K281" s="113" t="s">
        <v>108</v>
      </c>
      <c r="L281" s="120">
        <v>42121</v>
      </c>
      <c r="M281" s="98">
        <f t="shared" si="31"/>
        <v>8</v>
      </c>
      <c r="N281" s="115" t="s">
        <v>1692</v>
      </c>
      <c r="O281" s="115">
        <v>5020</v>
      </c>
      <c r="P281" s="115" t="s">
        <v>411</v>
      </c>
      <c r="Q281" s="99" t="s">
        <v>135</v>
      </c>
      <c r="R281" s="116" t="s">
        <v>147</v>
      </c>
      <c r="S281" s="116" t="s">
        <v>1693</v>
      </c>
      <c r="T281" s="476" t="s">
        <v>1694</v>
      </c>
      <c r="U281" s="99" t="s">
        <v>284</v>
      </c>
      <c r="V281" s="99" t="s">
        <v>1695</v>
      </c>
      <c r="W281" s="99"/>
      <c r="X281" s="99"/>
      <c r="Y281" s="99"/>
      <c r="Z281" s="41" t="s">
        <v>1696</v>
      </c>
      <c r="AA281" s="91">
        <f>VLOOKUP(E281,Compte!A$1:K$398,9,FALSE)</f>
        <v>30</v>
      </c>
      <c r="AB281" s="123">
        <f t="shared" si="33"/>
        <v>30</v>
      </c>
      <c r="AC281" s="91">
        <f t="shared" si="34"/>
        <v>0</v>
      </c>
      <c r="AD281" s="118" t="s">
        <v>160</v>
      </c>
      <c r="AE281" s="118" t="s">
        <v>164</v>
      </c>
      <c r="AF281" s="118" t="s">
        <v>162</v>
      </c>
      <c r="AG281" s="119"/>
      <c r="AH281" s="119"/>
      <c r="AI281" s="515" t="s">
        <v>318</v>
      </c>
      <c r="AJ281" s="103">
        <f t="shared" si="35"/>
        <v>30</v>
      </c>
      <c r="AK281" s="92">
        <v>5</v>
      </c>
      <c r="AL281" s="92">
        <v>25</v>
      </c>
      <c r="AM281" s="92"/>
      <c r="AN281" s="92"/>
      <c r="AO281" s="92"/>
      <c r="AP281" s="92"/>
      <c r="AQ281" s="92"/>
      <c r="AR281" s="124"/>
      <c r="AS281" s="110" t="str">
        <f>VLOOKUP(E281,Compte!A$1:K$398,10,FALSE)</f>
        <v>240-101-0026 cotisation YJ-MTP Camille Jasienski</v>
      </c>
    </row>
    <row r="282" spans="1:45" ht="14.25" hidden="1" customHeight="1" x14ac:dyDescent="0.3">
      <c r="A282" s="91" t="str">
        <f t="shared" si="32"/>
        <v>JASIENSKI Élise</v>
      </c>
      <c r="B282" s="91">
        <f t="shared" si="36"/>
        <v>246</v>
      </c>
      <c r="C282" s="9" t="s">
        <v>308</v>
      </c>
      <c r="D282" s="91">
        <f>VLOOKUP(C282,Compte!F$1:K$398,6,FALSE)</f>
        <v>4128</v>
      </c>
      <c r="E282" s="92">
        <v>4110</v>
      </c>
      <c r="F282" s="93">
        <f>VLOOKUP(E282,Compte!A$1:K$398,2,FALSE)</f>
        <v>45544</v>
      </c>
      <c r="G282" s="155">
        <v>2024</v>
      </c>
      <c r="H282" s="95">
        <v>45552</v>
      </c>
      <c r="I282" s="112" t="s">
        <v>1687</v>
      </c>
      <c r="J282" s="92" t="s">
        <v>190</v>
      </c>
      <c r="K282" s="113" t="s">
        <v>108</v>
      </c>
      <c r="L282" s="120">
        <v>41506</v>
      </c>
      <c r="M282" s="98">
        <f t="shared" si="31"/>
        <v>10</v>
      </c>
      <c r="N282" s="115" t="s">
        <v>1697</v>
      </c>
      <c r="O282" s="115">
        <v>5140</v>
      </c>
      <c r="P282" s="115" t="s">
        <v>1698</v>
      </c>
      <c r="Q282" s="99" t="s">
        <v>135</v>
      </c>
      <c r="R282" s="116" t="s">
        <v>147</v>
      </c>
      <c r="S282" s="121" t="s">
        <v>1699</v>
      </c>
      <c r="T282" s="476" t="s">
        <v>1700</v>
      </c>
      <c r="U282" s="99" t="s">
        <v>1701</v>
      </c>
      <c r="V282" s="99" t="s">
        <v>485</v>
      </c>
      <c r="W282" s="99"/>
      <c r="X282" s="99"/>
      <c r="Y282" s="99"/>
      <c r="Z282" s="41" t="s">
        <v>1702</v>
      </c>
      <c r="AA282" s="91">
        <f>VLOOKUP(E282,Compte!A$1:K$398,9,FALSE)</f>
        <v>30</v>
      </c>
      <c r="AB282" s="123">
        <f t="shared" si="33"/>
        <v>30</v>
      </c>
      <c r="AC282" s="91">
        <f t="shared" si="34"/>
        <v>0</v>
      </c>
      <c r="AD282" s="118" t="s">
        <v>160</v>
      </c>
      <c r="AE282" s="118" t="s">
        <v>164</v>
      </c>
      <c r="AF282" s="118" t="s">
        <v>162</v>
      </c>
      <c r="AG282" s="119"/>
      <c r="AH282" s="119"/>
      <c r="AI282" s="515" t="s">
        <v>318</v>
      </c>
      <c r="AJ282" s="103">
        <f t="shared" si="35"/>
        <v>30</v>
      </c>
      <c r="AK282" s="92">
        <v>5</v>
      </c>
      <c r="AL282" s="92">
        <v>25</v>
      </c>
      <c r="AM282" s="92"/>
      <c r="AN282" s="92"/>
      <c r="AO282" s="92"/>
      <c r="AP282" s="92"/>
      <c r="AQ282" s="92"/>
      <c r="AR282" s="124"/>
      <c r="AS282" s="110" t="str">
        <f>VLOOKUP(E282,Compte!A$1:K$398,10,FALSE)</f>
        <v>240-101-0026 cotisation YJ-MTP Elise Jasienski</v>
      </c>
    </row>
    <row r="283" spans="1:45" ht="14.25" hidden="1" customHeight="1" x14ac:dyDescent="0.3">
      <c r="A283" s="91" t="str">
        <f t="shared" si="32"/>
        <v>JASIENSKI Noémie</v>
      </c>
      <c r="B283" s="91">
        <f t="shared" si="36"/>
        <v>247</v>
      </c>
      <c r="C283" s="9" t="s">
        <v>308</v>
      </c>
      <c r="D283" s="91">
        <f>VLOOKUP(C283,Compte!F$1:K$398,6,FALSE)</f>
        <v>4128</v>
      </c>
      <c r="E283" s="92">
        <v>4109</v>
      </c>
      <c r="F283" s="93">
        <f>VLOOKUP(E283,Compte!A$1:K$398,2,FALSE)</f>
        <v>45544</v>
      </c>
      <c r="G283" s="155">
        <v>2024</v>
      </c>
      <c r="H283" s="95">
        <v>45552</v>
      </c>
      <c r="I283" s="112" t="s">
        <v>1687</v>
      </c>
      <c r="J283" s="92" t="s">
        <v>1703</v>
      </c>
      <c r="K283" s="113" t="s">
        <v>108</v>
      </c>
      <c r="L283" s="120">
        <v>42320</v>
      </c>
      <c r="M283" s="98">
        <f t="shared" si="31"/>
        <v>8</v>
      </c>
      <c r="N283" s="115" t="s">
        <v>1697</v>
      </c>
      <c r="O283" s="115">
        <v>5140</v>
      </c>
      <c r="P283" s="115" t="s">
        <v>1698</v>
      </c>
      <c r="Q283" s="99" t="s">
        <v>135</v>
      </c>
      <c r="R283" s="116" t="s">
        <v>147</v>
      </c>
      <c r="S283" s="121" t="s">
        <v>1699</v>
      </c>
      <c r="T283" s="476" t="s">
        <v>1700</v>
      </c>
      <c r="U283" s="99" t="s">
        <v>1701</v>
      </c>
      <c r="V283" s="99" t="s">
        <v>485</v>
      </c>
      <c r="W283" s="99"/>
      <c r="X283" s="99"/>
      <c r="Y283" s="99"/>
      <c r="Z283" s="41" t="s">
        <v>1702</v>
      </c>
      <c r="AA283" s="91">
        <f>VLOOKUP(E283,Compte!A$1:K$398,9,FALSE)</f>
        <v>30</v>
      </c>
      <c r="AB283" s="123">
        <f t="shared" si="33"/>
        <v>30</v>
      </c>
      <c r="AC283" s="91">
        <f t="shared" si="34"/>
        <v>0</v>
      </c>
      <c r="AD283" s="118" t="s">
        <v>160</v>
      </c>
      <c r="AE283" s="118" t="s">
        <v>164</v>
      </c>
      <c r="AF283" s="118" t="s">
        <v>162</v>
      </c>
      <c r="AG283" s="119"/>
      <c r="AH283" s="119"/>
      <c r="AI283" s="515" t="s">
        <v>318</v>
      </c>
      <c r="AJ283" s="103">
        <f t="shared" si="35"/>
        <v>30</v>
      </c>
      <c r="AK283" s="92">
        <v>5</v>
      </c>
      <c r="AL283" s="92">
        <v>25</v>
      </c>
      <c r="AM283" s="92"/>
      <c r="AN283" s="92"/>
      <c r="AO283" s="92"/>
      <c r="AP283" s="92"/>
      <c r="AQ283" s="92"/>
      <c r="AR283" s="124"/>
      <c r="AS283" s="110" t="str">
        <f>VLOOKUP(E283,Compte!A$1:K$398,10,FALSE)</f>
        <v>240-101-0026 cotisation YJ-MTP Noemie Jasienski</v>
      </c>
    </row>
    <row r="284" spans="1:45" ht="14.25" hidden="1" customHeight="1" x14ac:dyDescent="0.3">
      <c r="A284" s="91" t="str">
        <f t="shared" si="32"/>
        <v>JASIENSKI Valentine</v>
      </c>
      <c r="B284" s="91">
        <f t="shared" si="36"/>
        <v>248</v>
      </c>
      <c r="C284" s="9" t="s">
        <v>308</v>
      </c>
      <c r="D284" s="91">
        <f>VLOOKUP(C284,Compte!F$1:K$398,6,FALSE)</f>
        <v>4128</v>
      </c>
      <c r="E284" s="92">
        <v>4108</v>
      </c>
      <c r="F284" s="93">
        <f>VLOOKUP(E284,Compte!A$1:K$398,2,FALSE)</f>
        <v>45544</v>
      </c>
      <c r="G284" s="155">
        <v>2024</v>
      </c>
      <c r="H284" s="95">
        <v>45552</v>
      </c>
      <c r="I284" s="112" t="s">
        <v>1687</v>
      </c>
      <c r="J284" s="92" t="s">
        <v>1221</v>
      </c>
      <c r="K284" s="113" t="s">
        <v>108</v>
      </c>
      <c r="L284" s="120">
        <v>41367</v>
      </c>
      <c r="M284" s="98">
        <f t="shared" si="31"/>
        <v>10</v>
      </c>
      <c r="N284" s="115" t="s">
        <v>1692</v>
      </c>
      <c r="O284" s="115">
        <v>5020</v>
      </c>
      <c r="P284" s="115" t="s">
        <v>411</v>
      </c>
      <c r="Q284" s="99" t="s">
        <v>135</v>
      </c>
      <c r="R284" s="116" t="s">
        <v>147</v>
      </c>
      <c r="S284" s="116" t="s">
        <v>1693</v>
      </c>
      <c r="T284" s="129" t="s">
        <v>1694</v>
      </c>
      <c r="U284" s="99" t="s">
        <v>284</v>
      </c>
      <c r="V284" s="99" t="s">
        <v>1695</v>
      </c>
      <c r="W284" s="99"/>
      <c r="X284" s="99"/>
      <c r="Y284" s="99"/>
      <c r="Z284" s="41" t="s">
        <v>1696</v>
      </c>
      <c r="AA284" s="91">
        <f>VLOOKUP(E284,Compte!A$1:K$398,9,FALSE)</f>
        <v>30</v>
      </c>
      <c r="AB284" s="123">
        <f t="shared" si="33"/>
        <v>30</v>
      </c>
      <c r="AC284" s="91">
        <f t="shared" si="34"/>
        <v>0</v>
      </c>
      <c r="AD284" s="118" t="s">
        <v>160</v>
      </c>
      <c r="AE284" s="118" t="s">
        <v>164</v>
      </c>
      <c r="AF284" s="118" t="s">
        <v>162</v>
      </c>
      <c r="AG284" s="119"/>
      <c r="AH284" s="119"/>
      <c r="AI284" s="515" t="s">
        <v>318</v>
      </c>
      <c r="AJ284" s="103">
        <f t="shared" si="35"/>
        <v>30</v>
      </c>
      <c r="AK284" s="92">
        <v>5</v>
      </c>
      <c r="AL284" s="92">
        <v>25</v>
      </c>
      <c r="AM284" s="92"/>
      <c r="AN284" s="92"/>
      <c r="AO284" s="92"/>
      <c r="AP284" s="92"/>
      <c r="AQ284" s="92"/>
      <c r="AR284" s="124"/>
      <c r="AS284" s="110" t="str">
        <f>VLOOKUP(E284,Compte!A$1:K$398,10,FALSE)</f>
        <v>240-101-0026 cotisation YJ-MTP Valentine Jasienski</v>
      </c>
    </row>
    <row r="285" spans="1:45" ht="14.25" customHeight="1" x14ac:dyDescent="0.3">
      <c r="A285" s="91" t="str">
        <f t="shared" si="32"/>
        <v>JASSOGNE Olivier</v>
      </c>
      <c r="B285" s="91">
        <f t="shared" si="36"/>
        <v>249</v>
      </c>
      <c r="C285" s="40" t="s">
        <v>1704</v>
      </c>
      <c r="D285" s="91">
        <f>VLOOKUP(C285,Compte!F$1:K$398,6,FALSE)</f>
        <v>0.12</v>
      </c>
      <c r="E285" s="92">
        <v>0.08</v>
      </c>
      <c r="F285" s="93">
        <f>VLOOKUP(E285,Compte!A$1:K$398,2,FALSE)</f>
        <v>45291</v>
      </c>
      <c r="G285" s="173">
        <v>2024</v>
      </c>
      <c r="H285" s="95">
        <v>45428</v>
      </c>
      <c r="I285" s="112" t="s">
        <v>1705</v>
      </c>
      <c r="J285" s="92" t="s">
        <v>889</v>
      </c>
      <c r="K285" s="113" t="s">
        <v>121</v>
      </c>
      <c r="L285" s="114">
        <v>25629</v>
      </c>
      <c r="M285" s="98">
        <f t="shared" si="31"/>
        <v>53</v>
      </c>
      <c r="N285" s="125" t="s">
        <v>1706</v>
      </c>
      <c r="O285" s="115">
        <v>5101</v>
      </c>
      <c r="P285" s="115" t="s">
        <v>1707</v>
      </c>
      <c r="Q285" s="99" t="s">
        <v>135</v>
      </c>
      <c r="R285" s="116" t="s">
        <v>147</v>
      </c>
      <c r="S285" s="116" t="s">
        <v>1708</v>
      </c>
      <c r="T285" s="126" t="s">
        <v>1709</v>
      </c>
      <c r="U285" s="99"/>
      <c r="V285" s="99"/>
      <c r="W285" s="99"/>
      <c r="X285" s="99"/>
      <c r="Y285" s="99"/>
      <c r="Z285" s="41" t="s">
        <v>1710</v>
      </c>
      <c r="AA285" s="91">
        <f>VLOOKUP(E285,Compte!A$1:K$398,9,FALSE)</f>
        <v>110</v>
      </c>
      <c r="AB285" s="123">
        <f t="shared" si="33"/>
        <v>110</v>
      </c>
      <c r="AC285" s="91">
        <f t="shared" si="34"/>
        <v>0</v>
      </c>
      <c r="AD285" s="118" t="s">
        <v>144</v>
      </c>
      <c r="AE285" s="118" t="s">
        <v>151</v>
      </c>
      <c r="AF285" s="118" t="s">
        <v>117</v>
      </c>
      <c r="AG285" s="119"/>
      <c r="AH285" s="119"/>
      <c r="AI285" s="517" t="s">
        <v>1711</v>
      </c>
      <c r="AJ285" s="103">
        <f t="shared" si="35"/>
        <v>110</v>
      </c>
      <c r="AK285" s="92"/>
      <c r="AL285" s="92">
        <v>110</v>
      </c>
      <c r="AM285" s="92"/>
      <c r="AN285" s="92"/>
      <c r="AO285" s="92"/>
      <c r="AP285" s="92"/>
      <c r="AQ285" s="92"/>
      <c r="AR285" s="124"/>
      <c r="AS285" s="110" t="str">
        <f>VLOOKUP(E285,Compte!A$1:K$398,10,FALSE)</f>
        <v>cotisations famille = Jassogne année 2024 2d membre adulte de la famille</v>
      </c>
    </row>
    <row r="286" spans="1:45" ht="14.25" customHeight="1" x14ac:dyDescent="0.3">
      <c r="A286" s="91" t="str">
        <f t="shared" si="32"/>
        <v>JEANMART Caroline</v>
      </c>
      <c r="B286" s="91">
        <f t="shared" si="36"/>
        <v>250</v>
      </c>
      <c r="C286" s="40" t="s">
        <v>3748</v>
      </c>
      <c r="D286" s="91">
        <f>VLOOKUP(C286,Compte!F$1:K$398,6,FALSE)</f>
        <v>4140</v>
      </c>
      <c r="E286" s="92">
        <v>4140</v>
      </c>
      <c r="F286" s="93">
        <f>VLOOKUP(E286,Compte!A$1:K$398,2,FALSE)</f>
        <v>45593</v>
      </c>
      <c r="G286" s="173">
        <v>2024</v>
      </c>
      <c r="H286" s="95">
        <v>45651</v>
      </c>
      <c r="I286" s="112" t="s">
        <v>3783</v>
      </c>
      <c r="J286" s="92" t="s">
        <v>246</v>
      </c>
      <c r="K286" s="113" t="s">
        <v>108</v>
      </c>
      <c r="L286" s="114">
        <v>25836</v>
      </c>
      <c r="M286" s="98">
        <f t="shared" si="31"/>
        <v>53</v>
      </c>
      <c r="N286" s="125" t="s">
        <v>3784</v>
      </c>
      <c r="O286" s="115">
        <v>5020</v>
      </c>
      <c r="P286" s="115" t="s">
        <v>3785</v>
      </c>
      <c r="Q286" s="99" t="s">
        <v>135</v>
      </c>
      <c r="R286" s="116" t="s">
        <v>147</v>
      </c>
      <c r="S286" s="121" t="s">
        <v>3786</v>
      </c>
      <c r="T286" s="126" t="s">
        <v>3787</v>
      </c>
      <c r="U286" s="99"/>
      <c r="V286" s="99"/>
      <c r="W286" s="99"/>
      <c r="X286" s="99"/>
      <c r="Y286" s="99"/>
      <c r="Z286" s="41" t="s">
        <v>3788</v>
      </c>
      <c r="AA286" s="91">
        <f>VLOOKUP(E286,Compte!A$1:K$398,9,FALSE)</f>
        <v>310</v>
      </c>
      <c r="AB286" s="123">
        <f t="shared" si="33"/>
        <v>80</v>
      </c>
      <c r="AC286" s="91">
        <f t="shared" si="34"/>
        <v>230</v>
      </c>
      <c r="AD286" s="118" t="s">
        <v>144</v>
      </c>
      <c r="AE286" s="118" t="s">
        <v>151</v>
      </c>
      <c r="AF286" s="118" t="s">
        <v>188</v>
      </c>
      <c r="AG286" s="119"/>
      <c r="AH286" s="119"/>
      <c r="AI286" s="106" t="s">
        <v>3767</v>
      </c>
      <c r="AJ286" s="103">
        <f t="shared" si="35"/>
        <v>80</v>
      </c>
      <c r="AK286" s="92">
        <v>30</v>
      </c>
      <c r="AL286" s="92">
        <v>50</v>
      </c>
      <c r="AM286" s="92"/>
      <c r="AN286" s="92"/>
      <c r="AO286" s="92"/>
      <c r="AP286" s="92"/>
      <c r="AQ286" s="92"/>
      <c r="AR286" s="124"/>
      <c r="AS286" s="110" t="str">
        <f>VLOOKUP(E286,Compte!A$1:K$398,10,FALSE)</f>
        <v>adhesion AVIRON fin 2024 + 2025 : Caroline Jeanmart (merci)</v>
      </c>
    </row>
    <row r="287" spans="1:45" ht="14.25" customHeight="1" x14ac:dyDescent="0.3">
      <c r="A287" s="91" t="str">
        <f t="shared" si="32"/>
        <v>JEANMART Caroline</v>
      </c>
      <c r="B287" s="91">
        <f t="shared" si="36"/>
        <v>250</v>
      </c>
      <c r="C287" s="40" t="s">
        <v>3748</v>
      </c>
      <c r="D287" s="91">
        <f>VLOOKUP(C287,Compte!F$1:K$398,6,FALSE)</f>
        <v>4140</v>
      </c>
      <c r="E287" s="92" t="s">
        <v>144</v>
      </c>
      <c r="F287" s="93">
        <f>VLOOKUP(E287,Compte!A$1:K$398,2,FALSE)</f>
        <v>0</v>
      </c>
      <c r="G287" s="94">
        <v>2025</v>
      </c>
      <c r="H287" s="111">
        <v>45651</v>
      </c>
      <c r="I287" s="112" t="s">
        <v>3783</v>
      </c>
      <c r="J287" s="92" t="s">
        <v>246</v>
      </c>
      <c r="K287" s="113" t="s">
        <v>108</v>
      </c>
      <c r="L287" s="114">
        <v>25836</v>
      </c>
      <c r="M287" s="98">
        <f t="shared" si="31"/>
        <v>53</v>
      </c>
      <c r="N287" s="125" t="s">
        <v>3784</v>
      </c>
      <c r="O287" s="115">
        <v>5020</v>
      </c>
      <c r="P287" s="115" t="s">
        <v>3785</v>
      </c>
      <c r="Q287" s="99" t="s">
        <v>135</v>
      </c>
      <c r="R287" s="116" t="s">
        <v>147</v>
      </c>
      <c r="S287" s="121" t="s">
        <v>3786</v>
      </c>
      <c r="T287" s="126" t="s">
        <v>3787</v>
      </c>
      <c r="U287" s="99"/>
      <c r="V287" s="99"/>
      <c r="W287" s="99"/>
      <c r="X287" s="99"/>
      <c r="Y287" s="99"/>
      <c r="Z287" s="41" t="s">
        <v>3788</v>
      </c>
      <c r="AA287" s="91">
        <f>VLOOKUP(E287,Compte!A$1:K$398,9,FALSE)</f>
        <v>0</v>
      </c>
      <c r="AB287" s="123">
        <f t="shared" si="33"/>
        <v>230</v>
      </c>
      <c r="AC287" s="91">
        <f t="shared" si="34"/>
        <v>-230</v>
      </c>
      <c r="AD287" s="118" t="s">
        <v>144</v>
      </c>
      <c r="AE287" s="118" t="s">
        <v>151</v>
      </c>
      <c r="AF287" s="118" t="s">
        <v>188</v>
      </c>
      <c r="AG287" s="119"/>
      <c r="AH287" s="119"/>
      <c r="AI287" s="106"/>
      <c r="AJ287" s="103">
        <f t="shared" si="35"/>
        <v>230</v>
      </c>
      <c r="AK287" s="92">
        <v>110</v>
      </c>
      <c r="AL287" s="92">
        <v>120</v>
      </c>
      <c r="AM287" s="92"/>
      <c r="AN287" s="92"/>
      <c r="AO287" s="92"/>
      <c r="AP287" s="92"/>
      <c r="AQ287" s="92"/>
      <c r="AR287" s="124"/>
      <c r="AS287" s="110" t="str">
        <f>VLOOKUP(E287,Compte!A$1:K$398,10,FALSE)</f>
        <v>---</v>
      </c>
    </row>
    <row r="288" spans="1:45" ht="14.25" hidden="1" customHeight="1" x14ac:dyDescent="0.3">
      <c r="A288" s="91" t="str">
        <f t="shared" si="32"/>
        <v>JOUHARI Kenza</v>
      </c>
      <c r="B288" s="91">
        <f t="shared" si="36"/>
        <v>251</v>
      </c>
      <c r="C288" s="9" t="s">
        <v>308</v>
      </c>
      <c r="D288" s="91">
        <f>VLOOKUP(C288,Compte!F$1:K$398,6,FALSE)</f>
        <v>4128</v>
      </c>
      <c r="E288" s="92">
        <v>4102</v>
      </c>
      <c r="F288" s="93">
        <f>VLOOKUP(E288,Compte!A$1:K$398,2,FALSE)</f>
        <v>45544</v>
      </c>
      <c r="G288" s="128">
        <v>2024</v>
      </c>
      <c r="H288" s="111">
        <v>45551</v>
      </c>
      <c r="I288" s="112" t="s">
        <v>1712</v>
      </c>
      <c r="J288" s="133" t="s">
        <v>1713</v>
      </c>
      <c r="K288" s="113" t="s">
        <v>108</v>
      </c>
      <c r="L288" s="114">
        <v>40634</v>
      </c>
      <c r="M288" s="98">
        <f t="shared" si="31"/>
        <v>12</v>
      </c>
      <c r="N288" s="115" t="s">
        <v>1714</v>
      </c>
      <c r="O288" s="115">
        <v>5170</v>
      </c>
      <c r="P288" s="113" t="s">
        <v>1610</v>
      </c>
      <c r="Q288" s="99" t="s">
        <v>135</v>
      </c>
      <c r="R288" s="116" t="s">
        <v>147</v>
      </c>
      <c r="S288" s="121" t="s">
        <v>1715</v>
      </c>
      <c r="T288" s="126" t="s">
        <v>1716</v>
      </c>
      <c r="U288" s="99" t="s">
        <v>1717</v>
      </c>
      <c r="V288" s="99" t="s">
        <v>520</v>
      </c>
      <c r="W288" s="99"/>
      <c r="X288" s="99"/>
      <c r="Y288" s="99"/>
      <c r="Z288" s="41" t="s">
        <v>1718</v>
      </c>
      <c r="AA288" s="91">
        <f>VLOOKUP(E288,Compte!A$1:K$398,9,FALSE)</f>
        <v>30</v>
      </c>
      <c r="AB288" s="123">
        <f t="shared" si="33"/>
        <v>30</v>
      </c>
      <c r="AC288" s="91">
        <f t="shared" si="34"/>
        <v>0</v>
      </c>
      <c r="AD288" s="118" t="s">
        <v>160</v>
      </c>
      <c r="AE288" s="118" t="s">
        <v>164</v>
      </c>
      <c r="AF288" s="118" t="s">
        <v>162</v>
      </c>
      <c r="AG288" s="119"/>
      <c r="AH288" s="119"/>
      <c r="AI288" s="515" t="s">
        <v>318</v>
      </c>
      <c r="AJ288" s="103">
        <f t="shared" si="35"/>
        <v>30</v>
      </c>
      <c r="AK288" s="92">
        <v>5</v>
      </c>
      <c r="AL288" s="92">
        <v>25</v>
      </c>
      <c r="AM288" s="92"/>
      <c r="AN288" s="92"/>
      <c r="AO288" s="92"/>
      <c r="AP288" s="92"/>
      <c r="AQ288" s="92"/>
      <c r="AR288" s="124"/>
      <c r="AS288" s="110" t="str">
        <f>VLOOKUP(E288,Compte!A$1:K$398,10,FALSE)</f>
        <v>240-101-0026 cotisation YJ-MTP Kenza Jouhari</v>
      </c>
    </row>
    <row r="289" spans="1:45" ht="14.25" hidden="1" customHeight="1" x14ac:dyDescent="0.3">
      <c r="A289" s="91" t="str">
        <f t="shared" si="32"/>
        <v xml:space="preserve">JOUHARI Nassim </v>
      </c>
      <c r="B289" s="91">
        <f t="shared" si="36"/>
        <v>252</v>
      </c>
      <c r="C289" s="9" t="s">
        <v>308</v>
      </c>
      <c r="D289" s="91">
        <f>VLOOKUP(C289,Compte!F$1:K$398,6,FALSE)</f>
        <v>4128</v>
      </c>
      <c r="E289" s="92">
        <v>4103</v>
      </c>
      <c r="F289" s="93">
        <f>VLOOKUP(E289,Compte!A$1:K$398,2,FALSE)</f>
        <v>45544</v>
      </c>
      <c r="G289" s="128">
        <v>2024</v>
      </c>
      <c r="H289" s="111">
        <v>45551</v>
      </c>
      <c r="I289" s="112" t="s">
        <v>1712</v>
      </c>
      <c r="J289" s="133" t="s">
        <v>1719</v>
      </c>
      <c r="K289" s="113" t="s">
        <v>121</v>
      </c>
      <c r="L289" s="114">
        <v>39557</v>
      </c>
      <c r="M289" s="98">
        <f t="shared" si="31"/>
        <v>15</v>
      </c>
      <c r="N289" s="115" t="s">
        <v>1714</v>
      </c>
      <c r="O289" s="115">
        <v>5170</v>
      </c>
      <c r="P289" s="113" t="s">
        <v>1610</v>
      </c>
      <c r="Q289" s="99" t="s">
        <v>135</v>
      </c>
      <c r="R289" s="116" t="s">
        <v>147</v>
      </c>
      <c r="S289" s="121" t="s">
        <v>1715</v>
      </c>
      <c r="T289" s="126" t="s">
        <v>1716</v>
      </c>
      <c r="U289" s="99" t="s">
        <v>1717</v>
      </c>
      <c r="V289" s="99" t="s">
        <v>520</v>
      </c>
      <c r="W289" s="99"/>
      <c r="X289" s="99"/>
      <c r="Y289" s="99"/>
      <c r="Z289" s="41" t="s">
        <v>1718</v>
      </c>
      <c r="AA289" s="91">
        <f>VLOOKUP(E289,Compte!A$1:K$398,9,FALSE)</f>
        <v>30</v>
      </c>
      <c r="AB289" s="123">
        <f t="shared" si="33"/>
        <v>30</v>
      </c>
      <c r="AC289" s="91">
        <f t="shared" si="34"/>
        <v>0</v>
      </c>
      <c r="AD289" s="118" t="s">
        <v>160</v>
      </c>
      <c r="AE289" s="118" t="s">
        <v>164</v>
      </c>
      <c r="AF289" s="118" t="s">
        <v>162</v>
      </c>
      <c r="AG289" s="119"/>
      <c r="AH289" s="119"/>
      <c r="AI289" s="515" t="s">
        <v>318</v>
      </c>
      <c r="AJ289" s="103">
        <f t="shared" si="35"/>
        <v>30</v>
      </c>
      <c r="AK289" s="92">
        <v>5</v>
      </c>
      <c r="AL289" s="92">
        <v>25</v>
      </c>
      <c r="AM289" s="92"/>
      <c r="AN289" s="92"/>
      <c r="AO289" s="92"/>
      <c r="AP289" s="92"/>
      <c r="AQ289" s="92"/>
      <c r="AR289" s="124"/>
      <c r="AS289" s="110" t="str">
        <f>VLOOKUP(E289,Compte!A$1:K$398,10,FALSE)</f>
        <v>240-101-0026 cotisation YJ-MTP Nassim Jouhari</v>
      </c>
    </row>
    <row r="290" spans="1:45" ht="14.25" hidden="1" customHeight="1" x14ac:dyDescent="0.3">
      <c r="A290" s="91" t="str">
        <f t="shared" si="32"/>
        <v>KERVYN DE MEERENDRE Louis</v>
      </c>
      <c r="B290" s="91">
        <f t="shared" si="36"/>
        <v>253</v>
      </c>
      <c r="C290" s="40" t="s">
        <v>1720</v>
      </c>
      <c r="D290" s="91">
        <f>VLOOKUP(C290,Compte!F$1:K$398,6,FALSE)</f>
        <v>146</v>
      </c>
      <c r="E290" s="92">
        <v>146</v>
      </c>
      <c r="F290" s="93">
        <f>VLOOKUP(E290,Compte!A$1:K$398,2,FALSE)</f>
        <v>45352</v>
      </c>
      <c r="G290" s="128">
        <v>2024</v>
      </c>
      <c r="H290" s="111">
        <v>45374</v>
      </c>
      <c r="I290" s="132" t="s">
        <v>1720</v>
      </c>
      <c r="J290" s="133" t="s">
        <v>231</v>
      </c>
      <c r="K290" s="134" t="s">
        <v>121</v>
      </c>
      <c r="L290" s="114">
        <v>30128</v>
      </c>
      <c r="M290" s="98">
        <f t="shared" si="31"/>
        <v>41</v>
      </c>
      <c r="N290" s="113" t="s">
        <v>1723</v>
      </c>
      <c r="O290" s="115">
        <v>5580</v>
      </c>
      <c r="P290" s="113" t="s">
        <v>487</v>
      </c>
      <c r="Q290" s="99" t="s">
        <v>135</v>
      </c>
      <c r="R290" s="116" t="s">
        <v>147</v>
      </c>
      <c r="S290" s="116" t="s">
        <v>1724</v>
      </c>
      <c r="T290" s="476" t="s">
        <v>1725</v>
      </c>
      <c r="U290" s="99"/>
      <c r="V290" s="99"/>
      <c r="W290" s="99"/>
      <c r="X290" s="99"/>
      <c r="Y290" s="99"/>
      <c r="Z290" s="41" t="s">
        <v>1726</v>
      </c>
      <c r="AA290" s="91">
        <f>VLOOKUP(E290,Compte!A$1:K$398,9,FALSE)</f>
        <v>285</v>
      </c>
      <c r="AB290" s="123">
        <f t="shared" si="33"/>
        <v>205</v>
      </c>
      <c r="AC290" s="91">
        <f t="shared" si="34"/>
        <v>80</v>
      </c>
      <c r="AD290" s="118" t="s">
        <v>160</v>
      </c>
      <c r="AE290" s="118" t="s">
        <v>161</v>
      </c>
      <c r="AF290" s="118" t="s">
        <v>117</v>
      </c>
      <c r="AG290" s="119">
        <v>1</v>
      </c>
      <c r="AH290" s="119" t="s">
        <v>526</v>
      </c>
      <c r="AI290" s="515" t="s">
        <v>460</v>
      </c>
      <c r="AJ290" s="103">
        <f t="shared" si="35"/>
        <v>195</v>
      </c>
      <c r="AK290" s="92">
        <v>140</v>
      </c>
      <c r="AL290" s="92">
        <v>55</v>
      </c>
      <c r="AM290" s="92"/>
      <c r="AN290" s="92">
        <v>10</v>
      </c>
      <c r="AO290" s="92"/>
      <c r="AP290" s="92"/>
      <c r="AQ290" s="92"/>
      <c r="AR290" s="124"/>
      <c r="AS290" s="110" t="str">
        <f>VLOOKUP(E290,Compte!A$1:K$398,10,FALSE)</f>
        <v>Cotisation Famille Kervyn Section Yachting</v>
      </c>
    </row>
    <row r="291" spans="1:45" ht="14.25" hidden="1" customHeight="1" x14ac:dyDescent="0.3">
      <c r="A291" s="91" t="str">
        <f t="shared" si="32"/>
        <v>KERVYN DE MEERENDRE Louis</v>
      </c>
      <c r="B291" s="91">
        <f t="shared" si="36"/>
        <v>253</v>
      </c>
      <c r="C291" s="40" t="s">
        <v>1720</v>
      </c>
      <c r="D291" s="91">
        <f>VLOOKUP(C291,Compte!F$1:K$398,6,FALSE)</f>
        <v>146</v>
      </c>
      <c r="E291" s="40">
        <v>243</v>
      </c>
      <c r="F291" s="93">
        <f>VLOOKUP(E291,Compte!A$1:K$398,2,FALSE)</f>
        <v>45384</v>
      </c>
      <c r="G291" s="128">
        <v>2024</v>
      </c>
      <c r="H291" s="111">
        <v>45398</v>
      </c>
      <c r="I291" s="132" t="s">
        <v>1720</v>
      </c>
      <c r="J291" s="133" t="s">
        <v>231</v>
      </c>
      <c r="K291" s="134"/>
      <c r="L291" s="114"/>
      <c r="M291" s="98"/>
      <c r="N291" s="113"/>
      <c r="O291" s="115"/>
      <c r="P291" s="113"/>
      <c r="Q291" s="96"/>
      <c r="R291" s="116"/>
      <c r="S291" s="116"/>
      <c r="T291" s="476"/>
      <c r="U291" s="99"/>
      <c r="V291" s="99"/>
      <c r="W291" s="99"/>
      <c r="X291" s="99"/>
      <c r="Y291" s="99"/>
      <c r="Z291" s="41" t="s">
        <v>1726</v>
      </c>
      <c r="AA291" s="91">
        <f>VLOOKUP(E291,Compte!A$1:K$398,9,FALSE)</f>
        <v>10</v>
      </c>
      <c r="AB291" s="123">
        <f t="shared" si="33"/>
        <v>0</v>
      </c>
      <c r="AC291" s="91">
        <f t="shared" si="34"/>
        <v>10</v>
      </c>
      <c r="AD291" s="118" t="s">
        <v>160</v>
      </c>
      <c r="AE291" s="118" t="s">
        <v>161</v>
      </c>
      <c r="AF291" s="118" t="s">
        <v>117</v>
      </c>
      <c r="AG291" s="119"/>
      <c r="AH291" s="119"/>
      <c r="AI291" s="105" t="s">
        <v>330</v>
      </c>
      <c r="AJ291" s="103">
        <f t="shared" si="35"/>
        <v>0</v>
      </c>
      <c r="AK291" s="92"/>
      <c r="AL291" s="92"/>
      <c r="AM291" s="92"/>
      <c r="AN291" s="92"/>
      <c r="AO291" s="92"/>
      <c r="AP291" s="92"/>
      <c r="AQ291" s="92"/>
      <c r="AR291" s="124"/>
      <c r="AS291" s="110" t="str">
        <f>VLOOKUP(E291,Compte!A$1:K$398,10,FALSE)</f>
        <v>Cotisation membre effectif Louis Kervyn</v>
      </c>
    </row>
    <row r="292" spans="1:45" ht="14.25" hidden="1" customHeight="1" x14ac:dyDescent="0.3">
      <c r="A292" s="91" t="str">
        <f t="shared" si="32"/>
        <v>KERVYN Marius</v>
      </c>
      <c r="B292" s="91">
        <f t="shared" si="36"/>
        <v>254</v>
      </c>
      <c r="C292" s="40" t="s">
        <v>1720</v>
      </c>
      <c r="D292" s="91">
        <f>VLOOKUP(C292,Compte!F$1:K$398,6,FALSE)</f>
        <v>146</v>
      </c>
      <c r="E292" s="40" t="s">
        <v>144</v>
      </c>
      <c r="F292" s="93">
        <f>VLOOKUP(E292,Compte!A$1:K$398,2,FALSE)</f>
        <v>0</v>
      </c>
      <c r="G292" s="128">
        <v>2024</v>
      </c>
      <c r="H292" s="111">
        <v>45374</v>
      </c>
      <c r="I292" s="132" t="s">
        <v>1721</v>
      </c>
      <c r="J292" s="92" t="s">
        <v>1537</v>
      </c>
      <c r="K292" s="113" t="s">
        <v>121</v>
      </c>
      <c r="L292" s="114">
        <v>43676</v>
      </c>
      <c r="M292" s="98">
        <f t="shared" ref="M292:M300" si="37">DATEDIF(L292,$L$3,"y")</f>
        <v>4</v>
      </c>
      <c r="N292" s="113" t="s">
        <v>1723</v>
      </c>
      <c r="O292" s="115">
        <v>5580</v>
      </c>
      <c r="P292" s="113" t="s">
        <v>487</v>
      </c>
      <c r="Q292" s="99" t="s">
        <v>135</v>
      </c>
      <c r="R292" s="116" t="s">
        <v>147</v>
      </c>
      <c r="S292" s="116" t="s">
        <v>1724</v>
      </c>
      <c r="T292" s="129" t="s">
        <v>1725</v>
      </c>
      <c r="U292" s="99"/>
      <c r="V292" s="99"/>
      <c r="W292" s="99"/>
      <c r="X292" s="99"/>
      <c r="Y292" s="99"/>
      <c r="Z292" s="41" t="s">
        <v>1726</v>
      </c>
      <c r="AA292" s="91">
        <f>VLOOKUP(E292,Compte!A$1:K$398,9,FALSE)</f>
        <v>0</v>
      </c>
      <c r="AB292" s="123">
        <f t="shared" si="33"/>
        <v>45</v>
      </c>
      <c r="AC292" s="91">
        <f t="shared" si="34"/>
        <v>-45</v>
      </c>
      <c r="AD292" s="118" t="s">
        <v>160</v>
      </c>
      <c r="AE292" s="118" t="s">
        <v>164</v>
      </c>
      <c r="AF292" s="118" t="s">
        <v>117</v>
      </c>
      <c r="AG292" s="119"/>
      <c r="AH292" s="119"/>
      <c r="AI292" s="518" t="s">
        <v>460</v>
      </c>
      <c r="AJ292" s="103">
        <f t="shared" si="35"/>
        <v>45</v>
      </c>
      <c r="AK292" s="92"/>
      <c r="AL292" s="92">
        <v>45</v>
      </c>
      <c r="AM292" s="92"/>
      <c r="AN292" s="92"/>
      <c r="AO292" s="92"/>
      <c r="AP292" s="92"/>
      <c r="AQ292" s="92"/>
      <c r="AR292" s="124"/>
      <c r="AS292" s="110" t="str">
        <f>VLOOKUP(E292,Compte!A$1:K$398,10,FALSE)</f>
        <v>---</v>
      </c>
    </row>
    <row r="293" spans="1:45" ht="14.25" hidden="1" customHeight="1" x14ac:dyDescent="0.3">
      <c r="A293" s="91" t="str">
        <f t="shared" si="32"/>
        <v>KERVYN Matisse</v>
      </c>
      <c r="B293" s="91">
        <f t="shared" si="36"/>
        <v>255</v>
      </c>
      <c r="C293" s="40" t="s">
        <v>1720</v>
      </c>
      <c r="D293" s="91">
        <f>VLOOKUP(C293,Compte!F$1:K$398,6,FALSE)</f>
        <v>146</v>
      </c>
      <c r="E293" s="92" t="s">
        <v>144</v>
      </c>
      <c r="F293" s="93">
        <f>VLOOKUP(E293,Compte!A$1:K$398,2,FALSE)</f>
        <v>0</v>
      </c>
      <c r="G293" s="128">
        <v>2024</v>
      </c>
      <c r="H293" s="111">
        <v>45374</v>
      </c>
      <c r="I293" s="132" t="s">
        <v>1721</v>
      </c>
      <c r="J293" s="92" t="s">
        <v>1722</v>
      </c>
      <c r="K293" s="113" t="s">
        <v>121</v>
      </c>
      <c r="L293" s="114">
        <v>42257</v>
      </c>
      <c r="M293" s="98">
        <f t="shared" si="37"/>
        <v>8</v>
      </c>
      <c r="N293" s="113" t="s">
        <v>1723</v>
      </c>
      <c r="O293" s="115">
        <v>5580</v>
      </c>
      <c r="P293" s="113" t="s">
        <v>487</v>
      </c>
      <c r="Q293" s="99" t="s">
        <v>135</v>
      </c>
      <c r="R293" s="116" t="s">
        <v>147</v>
      </c>
      <c r="S293" s="116" t="s">
        <v>1724</v>
      </c>
      <c r="T293" s="129" t="s">
        <v>1725</v>
      </c>
      <c r="U293" s="99"/>
      <c r="V293" s="99"/>
      <c r="W293" s="99"/>
      <c r="X293" s="99"/>
      <c r="Y293" s="99"/>
      <c r="Z293" s="41" t="s">
        <v>1726</v>
      </c>
      <c r="AA293" s="91">
        <f>VLOOKUP(E293,Compte!A$1:K$398,9,FALSE)</f>
        <v>0</v>
      </c>
      <c r="AB293" s="123">
        <f t="shared" si="33"/>
        <v>45</v>
      </c>
      <c r="AC293" s="91">
        <f t="shared" si="34"/>
        <v>-45</v>
      </c>
      <c r="AD293" s="118" t="s">
        <v>160</v>
      </c>
      <c r="AE293" s="118" t="s">
        <v>164</v>
      </c>
      <c r="AF293" s="118" t="s">
        <v>117</v>
      </c>
      <c r="AG293" s="119"/>
      <c r="AH293" s="119"/>
      <c r="AI293" s="515" t="s">
        <v>460</v>
      </c>
      <c r="AJ293" s="103">
        <f t="shared" si="35"/>
        <v>45</v>
      </c>
      <c r="AK293" s="92"/>
      <c r="AL293" s="92">
        <v>45</v>
      </c>
      <c r="AM293" s="92"/>
      <c r="AN293" s="92"/>
      <c r="AO293" s="92"/>
      <c r="AP293" s="92"/>
      <c r="AQ293" s="92"/>
      <c r="AR293" s="124"/>
      <c r="AS293" s="110" t="str">
        <f>VLOOKUP(E293,Compte!A$1:K$398,10,FALSE)</f>
        <v>---</v>
      </c>
    </row>
    <row r="294" spans="1:45" ht="14.25" customHeight="1" x14ac:dyDescent="0.3">
      <c r="A294" s="91" t="str">
        <f t="shared" si="32"/>
        <v>KINET Catherine</v>
      </c>
      <c r="B294" s="91">
        <f t="shared" si="36"/>
        <v>256</v>
      </c>
      <c r="C294" s="40" t="s">
        <v>1728</v>
      </c>
      <c r="D294" s="91">
        <f>VLOOKUP(C294,Compte!F$1:K$398,6,FALSE)</f>
        <v>4041</v>
      </c>
      <c r="E294" s="40">
        <v>4041</v>
      </c>
      <c r="F294" s="93">
        <f>VLOOKUP(E294,Compte!A$1:K$398,2,FALSE)</f>
        <v>45471</v>
      </c>
      <c r="G294" s="94">
        <v>2024</v>
      </c>
      <c r="H294" s="111">
        <v>45489</v>
      </c>
      <c r="I294" s="112" t="s">
        <v>1727</v>
      </c>
      <c r="J294" s="92" t="s">
        <v>107</v>
      </c>
      <c r="K294" s="113" t="s">
        <v>108</v>
      </c>
      <c r="L294" s="266">
        <v>23307</v>
      </c>
      <c r="M294" s="98">
        <f t="shared" si="37"/>
        <v>60</v>
      </c>
      <c r="N294" s="125" t="s">
        <v>1729</v>
      </c>
      <c r="O294" s="125">
        <v>5020</v>
      </c>
      <c r="P294" s="125" t="s">
        <v>704</v>
      </c>
      <c r="Q294" s="99" t="s">
        <v>135</v>
      </c>
      <c r="R294" s="116" t="s">
        <v>147</v>
      </c>
      <c r="S294" s="278" t="s">
        <v>1730</v>
      </c>
      <c r="T294" s="267" t="s">
        <v>1731</v>
      </c>
      <c r="U294" s="99"/>
      <c r="V294" s="99"/>
      <c r="W294" s="99"/>
      <c r="X294" s="99"/>
      <c r="Y294" s="99"/>
      <c r="Z294" s="41" t="str">
        <f>CONCATENATE(I294," ",J294)</f>
        <v>KINET Catherine</v>
      </c>
      <c r="AA294" s="91">
        <f>VLOOKUP(E294,Compte!A$1:K$398,9,FALSE)</f>
        <v>260</v>
      </c>
      <c r="AB294" s="102">
        <f t="shared" si="33"/>
        <v>260</v>
      </c>
      <c r="AC294" s="103">
        <f t="shared" si="34"/>
        <v>0</v>
      </c>
      <c r="AD294" s="118" t="s">
        <v>144</v>
      </c>
      <c r="AE294" s="118" t="s">
        <v>151</v>
      </c>
      <c r="AF294" s="118" t="s">
        <v>188</v>
      </c>
      <c r="AG294" s="119"/>
      <c r="AH294" s="119"/>
      <c r="AI294" s="127" t="s">
        <v>1732</v>
      </c>
      <c r="AJ294" s="103">
        <f t="shared" si="35"/>
        <v>230</v>
      </c>
      <c r="AK294" s="108">
        <v>110</v>
      </c>
      <c r="AL294" s="108">
        <v>120</v>
      </c>
      <c r="AM294" s="108"/>
      <c r="AN294" s="108"/>
      <c r="AO294" s="108"/>
      <c r="AP294" s="108"/>
      <c r="AQ294" s="108">
        <v>30</v>
      </c>
      <c r="AR294" s="109"/>
      <c r="AS294" s="110" t="str">
        <f>VLOOKUP(E294,Compte!A$1:K$398,10,FALSE)</f>
        <v>Kinet Catherine cotisation aviron RCNSM + salle sport</v>
      </c>
    </row>
    <row r="295" spans="1:45" ht="14.25" hidden="1" customHeight="1" x14ac:dyDescent="0.3">
      <c r="A295" s="91" t="str">
        <f t="shared" si="32"/>
        <v>KNAPEN Nicolas</v>
      </c>
      <c r="B295" s="91">
        <f t="shared" si="36"/>
        <v>257</v>
      </c>
      <c r="C295" s="40" t="s">
        <v>1733</v>
      </c>
      <c r="D295" s="91">
        <f>VLOOKUP(C295,Compte!F$1:K$398,6,FALSE)</f>
        <v>212</v>
      </c>
      <c r="E295" s="92">
        <v>212</v>
      </c>
      <c r="F295" s="93">
        <f>VLOOKUP(E295,Compte!A$1:K$398,2,FALSE)</f>
        <v>45376</v>
      </c>
      <c r="G295" s="94">
        <v>2024</v>
      </c>
      <c r="H295" s="111">
        <v>45381</v>
      </c>
      <c r="I295" s="112" t="s">
        <v>1734</v>
      </c>
      <c r="J295" s="92" t="s">
        <v>640</v>
      </c>
      <c r="K295" s="113" t="s">
        <v>121</v>
      </c>
      <c r="L295" s="114">
        <v>40030</v>
      </c>
      <c r="M295" s="98">
        <f t="shared" si="37"/>
        <v>14</v>
      </c>
      <c r="N295" s="115" t="s">
        <v>1735</v>
      </c>
      <c r="O295" s="115">
        <v>5100</v>
      </c>
      <c r="P295" s="115" t="s">
        <v>123</v>
      </c>
      <c r="Q295" s="99" t="s">
        <v>135</v>
      </c>
      <c r="R295" s="116" t="s">
        <v>147</v>
      </c>
      <c r="S295" s="116" t="s">
        <v>1736</v>
      </c>
      <c r="T295" s="126" t="s">
        <v>1737</v>
      </c>
      <c r="U295" s="99"/>
      <c r="V295" s="99"/>
      <c r="W295" s="99"/>
      <c r="X295" s="99"/>
      <c r="Y295" s="99"/>
      <c r="Z295" s="41"/>
      <c r="AA295" s="91">
        <f>VLOOKUP(E295,Compte!A$1:K$398,9,FALSE)</f>
        <v>55</v>
      </c>
      <c r="AB295" s="123">
        <f t="shared" si="33"/>
        <v>55</v>
      </c>
      <c r="AC295" s="91">
        <f t="shared" si="34"/>
        <v>0</v>
      </c>
      <c r="AD295" s="118" t="s">
        <v>115</v>
      </c>
      <c r="AE295" s="118" t="s">
        <v>128</v>
      </c>
      <c r="AF295" s="118" t="s">
        <v>129</v>
      </c>
      <c r="AG295" s="152"/>
      <c r="AH295" s="152"/>
      <c r="AI295" s="395"/>
      <c r="AJ295" s="103">
        <f t="shared" si="35"/>
        <v>55</v>
      </c>
      <c r="AK295" s="92">
        <v>55</v>
      </c>
      <c r="AL295" s="92"/>
      <c r="AM295" s="92"/>
      <c r="AN295" s="92"/>
      <c r="AO295" s="92"/>
      <c r="AP295" s="92"/>
      <c r="AQ295" s="92"/>
      <c r="AR295" s="124"/>
      <c r="AS295" s="110" t="str">
        <f>VLOOKUP(E295,Compte!A$1:K$398,10,FALSE)</f>
        <v>Nicolas KNAPEN cotisation tennis 2024</v>
      </c>
    </row>
    <row r="296" spans="1:45" ht="14.25" hidden="1" customHeight="1" x14ac:dyDescent="0.3">
      <c r="A296" s="91" t="str">
        <f t="shared" si="32"/>
        <v>KOCKLENBERG Christine</v>
      </c>
      <c r="B296" s="91">
        <f t="shared" si="36"/>
        <v>258</v>
      </c>
      <c r="C296" s="40" t="s">
        <v>1739</v>
      </c>
      <c r="D296" s="91">
        <f>VLOOKUP(C296,Compte!F$1:K$398,6,FALSE)</f>
        <v>234</v>
      </c>
      <c r="E296" s="92" t="s">
        <v>144</v>
      </c>
      <c r="F296" s="93">
        <f>VLOOKUP(E296,Compte!A$1:K$398,2,FALSE)</f>
        <v>0</v>
      </c>
      <c r="G296" s="94">
        <v>2024</v>
      </c>
      <c r="H296" s="111">
        <v>45398</v>
      </c>
      <c r="I296" s="132" t="s">
        <v>1740</v>
      </c>
      <c r="J296" s="133" t="s">
        <v>504</v>
      </c>
      <c r="K296" s="134" t="s">
        <v>108</v>
      </c>
      <c r="L296" s="114">
        <v>22854</v>
      </c>
      <c r="M296" s="98">
        <f t="shared" si="37"/>
        <v>61</v>
      </c>
      <c r="N296" s="113" t="s">
        <v>1741</v>
      </c>
      <c r="O296" s="115">
        <v>5100</v>
      </c>
      <c r="P296" s="113" t="s">
        <v>176</v>
      </c>
      <c r="Q296" s="99" t="s">
        <v>135</v>
      </c>
      <c r="R296" s="116" t="s">
        <v>147</v>
      </c>
      <c r="S296" s="116" t="s">
        <v>1742</v>
      </c>
      <c r="T296" s="129" t="s">
        <v>1743</v>
      </c>
      <c r="U296" s="99"/>
      <c r="V296" s="99"/>
      <c r="W296" s="99"/>
      <c r="X296" s="99"/>
      <c r="Y296" s="99"/>
      <c r="Z296" s="41" t="s">
        <v>1744</v>
      </c>
      <c r="AA296" s="91">
        <f>VLOOKUP(E296,Compte!A$1:K$398,9,FALSE)</f>
        <v>0</v>
      </c>
      <c r="AB296" s="123">
        <f t="shared" si="33"/>
        <v>65</v>
      </c>
      <c r="AC296" s="91">
        <f t="shared" si="34"/>
        <v>-65</v>
      </c>
      <c r="AD296" s="118" t="s">
        <v>115</v>
      </c>
      <c r="AE296" s="118" t="s">
        <v>116</v>
      </c>
      <c r="AF296" s="118" t="s">
        <v>117</v>
      </c>
      <c r="AG296" s="119"/>
      <c r="AH296" s="119"/>
      <c r="AI296" s="106"/>
      <c r="AJ296" s="103">
        <f t="shared" si="35"/>
        <v>65</v>
      </c>
      <c r="AK296" s="92"/>
      <c r="AL296" s="92">
        <v>65</v>
      </c>
      <c r="AM296" s="92"/>
      <c r="AN296" s="108"/>
      <c r="AO296" s="108"/>
      <c r="AP296" s="108"/>
      <c r="AQ296" s="108"/>
      <c r="AR296" s="109"/>
      <c r="AS296" s="110" t="str">
        <f>VLOOKUP(E296,Compte!A$1:K$398,10,FALSE)</f>
        <v>---</v>
      </c>
    </row>
    <row r="297" spans="1:45" ht="14.25" hidden="1" customHeight="1" x14ac:dyDescent="0.3">
      <c r="A297" s="91" t="str">
        <f t="shared" si="32"/>
        <v>LA VERSA Giuseppe</v>
      </c>
      <c r="B297" s="91">
        <f t="shared" si="36"/>
        <v>259</v>
      </c>
      <c r="C297" s="40"/>
      <c r="D297" s="91" t="e">
        <f>VLOOKUP(C297,Compte!F$1:K$398,6,FALSE)</f>
        <v>#N/A</v>
      </c>
      <c r="E297" s="92">
        <v>257</v>
      </c>
      <c r="F297" s="93">
        <f>VLOOKUP(E297,Compte!A$1:K$398,2,FALSE)</f>
        <v>45390</v>
      </c>
      <c r="G297" s="196">
        <v>2024</v>
      </c>
      <c r="H297" s="139">
        <v>45399</v>
      </c>
      <c r="I297" s="140" t="s">
        <v>1745</v>
      </c>
      <c r="J297" s="138" t="s">
        <v>1746</v>
      </c>
      <c r="K297" s="141" t="s">
        <v>121</v>
      </c>
      <c r="L297" s="142">
        <v>39128</v>
      </c>
      <c r="M297" s="98">
        <f t="shared" si="37"/>
        <v>16</v>
      </c>
      <c r="N297" s="143" t="s">
        <v>1747</v>
      </c>
      <c r="O297" s="143">
        <v>6061</v>
      </c>
      <c r="P297" s="560" t="s">
        <v>1748</v>
      </c>
      <c r="Q297" s="99" t="s">
        <v>135</v>
      </c>
      <c r="R297" s="144"/>
      <c r="S297" s="121" t="s">
        <v>1749</v>
      </c>
      <c r="T297" s="486" t="s">
        <v>1750</v>
      </c>
      <c r="U297" s="146"/>
      <c r="V297" s="146"/>
      <c r="W297" s="146"/>
      <c r="X297" s="146"/>
      <c r="Y297" s="146"/>
      <c r="Z297" s="41" t="s">
        <v>1751</v>
      </c>
      <c r="AA297" s="91">
        <f>VLOOKUP(E297,Compte!A$1:K$398,9,FALSE)</f>
        <v>90</v>
      </c>
      <c r="AB297" s="123">
        <f t="shared" si="33"/>
        <v>90</v>
      </c>
      <c r="AC297" s="91">
        <f t="shared" si="34"/>
        <v>0</v>
      </c>
      <c r="AD297" s="147" t="s">
        <v>160</v>
      </c>
      <c r="AE297" s="147" t="s">
        <v>164</v>
      </c>
      <c r="AF297" s="147" t="s">
        <v>211</v>
      </c>
      <c r="AG297" s="508"/>
      <c r="AH297" s="508"/>
      <c r="AI297" s="513" t="s">
        <v>220</v>
      </c>
      <c r="AJ297" s="103">
        <f t="shared" si="35"/>
        <v>90</v>
      </c>
      <c r="AK297" s="138">
        <v>50</v>
      </c>
      <c r="AL297" s="138">
        <v>40</v>
      </c>
      <c r="AM297" s="358"/>
      <c r="AN297" s="138"/>
      <c r="AO297" s="138"/>
      <c r="AP297" s="138"/>
      <c r="AQ297" s="92"/>
      <c r="AR297" s="124"/>
      <c r="AS297" s="110" t="str">
        <f>VLOOKUP(E297,Compte!A$1:K$398,10,FALSE)</f>
        <v>Cotisation YJ-VCR La Versa Giuseppe</v>
      </c>
    </row>
    <row r="298" spans="1:45" ht="14.25" hidden="1" customHeight="1" x14ac:dyDescent="0.3">
      <c r="A298" s="91" t="str">
        <f t="shared" si="32"/>
        <v>LA VERSA Joseph</v>
      </c>
      <c r="B298" s="91">
        <f t="shared" si="36"/>
        <v>260</v>
      </c>
      <c r="C298" s="40"/>
      <c r="D298" s="91" t="e">
        <f>VLOOKUP(C298,Compte!F$1:K$398,6,FALSE)</f>
        <v>#N/A</v>
      </c>
      <c r="E298" s="92">
        <v>256</v>
      </c>
      <c r="F298" s="93">
        <f>VLOOKUP(E298,Compte!A$1:K$398,2,FALSE)</f>
        <v>45390</v>
      </c>
      <c r="G298" s="128">
        <v>2024</v>
      </c>
      <c r="H298" s="111">
        <v>45399</v>
      </c>
      <c r="I298" s="112" t="s">
        <v>1745</v>
      </c>
      <c r="J298" s="92" t="s">
        <v>1285</v>
      </c>
      <c r="K298" s="113" t="s">
        <v>121</v>
      </c>
      <c r="L298" s="114">
        <v>23192</v>
      </c>
      <c r="M298" s="98">
        <f t="shared" si="37"/>
        <v>60</v>
      </c>
      <c r="N298" s="115" t="s">
        <v>1752</v>
      </c>
      <c r="O298" s="115">
        <v>6061</v>
      </c>
      <c r="P298" s="262" t="s">
        <v>1748</v>
      </c>
      <c r="Q298" s="99" t="s">
        <v>135</v>
      </c>
      <c r="R298" s="116"/>
      <c r="S298" s="121" t="s">
        <v>1753</v>
      </c>
      <c r="T298" s="157" t="s">
        <v>1754</v>
      </c>
      <c r="U298" s="99"/>
      <c r="V298" s="99"/>
      <c r="W298" s="99"/>
      <c r="X298" s="99"/>
      <c r="Y298" s="99"/>
      <c r="Z298" s="41" t="s">
        <v>1755</v>
      </c>
      <c r="AA298" s="91">
        <f>VLOOKUP(E298,Compte!A$1:K$398,9,FALSE)</f>
        <v>90</v>
      </c>
      <c r="AB298" s="123">
        <f t="shared" si="33"/>
        <v>90</v>
      </c>
      <c r="AC298" s="91">
        <f t="shared" si="34"/>
        <v>0</v>
      </c>
      <c r="AD298" s="118" t="s">
        <v>160</v>
      </c>
      <c r="AE298" s="118" t="s">
        <v>164</v>
      </c>
      <c r="AF298" s="118" t="s">
        <v>211</v>
      </c>
      <c r="AG298" s="152"/>
      <c r="AH298" s="152"/>
      <c r="AI298" s="391" t="s">
        <v>220</v>
      </c>
      <c r="AJ298" s="103">
        <f t="shared" si="35"/>
        <v>90</v>
      </c>
      <c r="AK298" s="92">
        <v>50</v>
      </c>
      <c r="AL298" s="92">
        <v>40</v>
      </c>
      <c r="AM298" s="92"/>
      <c r="AN298" s="92"/>
      <c r="AO298" s="92"/>
      <c r="AP298" s="92"/>
      <c r="AQ298" s="92"/>
      <c r="AR298" s="124"/>
      <c r="AS298" s="110" t="str">
        <f>VLOOKUP(E298,Compte!A$1:K$398,10,FALSE)</f>
        <v>Cotisation YA-VCR La Versa Joseph</v>
      </c>
    </row>
    <row r="299" spans="1:45" ht="14.25" customHeight="1" x14ac:dyDescent="0.3">
      <c r="A299" s="91" t="str">
        <f t="shared" si="32"/>
        <v>LAGAE Claire</v>
      </c>
      <c r="B299" s="91">
        <f t="shared" si="36"/>
        <v>261</v>
      </c>
      <c r="C299" s="40" t="s">
        <v>1756</v>
      </c>
      <c r="D299" s="91">
        <f>VLOOKUP(C299,Compte!F$1:K$398,6,FALSE)</f>
        <v>189</v>
      </c>
      <c r="E299" s="92" t="s">
        <v>144</v>
      </c>
      <c r="F299" s="93">
        <f>VLOOKUP(E299,Compte!A$1:K$398,2,FALSE)</f>
        <v>0</v>
      </c>
      <c r="G299" s="94">
        <v>2024</v>
      </c>
      <c r="H299" s="111">
        <v>45381</v>
      </c>
      <c r="I299" s="112" t="s">
        <v>1757</v>
      </c>
      <c r="J299" s="133" t="s">
        <v>1758</v>
      </c>
      <c r="K299" s="113" t="s">
        <v>108</v>
      </c>
      <c r="L299" s="114">
        <v>28161</v>
      </c>
      <c r="M299" s="98">
        <f t="shared" si="37"/>
        <v>46</v>
      </c>
      <c r="N299" s="131" t="s">
        <v>1759</v>
      </c>
      <c r="O299" s="115">
        <v>4000</v>
      </c>
      <c r="P299" s="113" t="s">
        <v>1760</v>
      </c>
      <c r="Q299" s="423" t="s">
        <v>135</v>
      </c>
      <c r="R299" s="116" t="s">
        <v>147</v>
      </c>
      <c r="S299" s="116" t="s">
        <v>1761</v>
      </c>
      <c r="T299" s="268" t="s">
        <v>1762</v>
      </c>
      <c r="U299" s="99"/>
      <c r="V299" s="99"/>
      <c r="W299" s="99"/>
      <c r="X299" s="99"/>
      <c r="Y299" s="99"/>
      <c r="Z299" s="41" t="s">
        <v>1763</v>
      </c>
      <c r="AA299" s="91">
        <f>VLOOKUP(E299,Compte!A$1:K$398,9,FALSE)</f>
        <v>0</v>
      </c>
      <c r="AB299" s="102">
        <f t="shared" si="33"/>
        <v>110</v>
      </c>
      <c r="AC299" s="103">
        <f t="shared" si="34"/>
        <v>-110</v>
      </c>
      <c r="AD299" s="118" t="s">
        <v>144</v>
      </c>
      <c r="AE299" s="118" t="s">
        <v>151</v>
      </c>
      <c r="AF299" s="118" t="s">
        <v>117</v>
      </c>
      <c r="AG299" s="508"/>
      <c r="AH299" s="508"/>
      <c r="AI299" s="522" t="s">
        <v>1764</v>
      </c>
      <c r="AJ299" s="103">
        <f t="shared" si="35"/>
        <v>110</v>
      </c>
      <c r="AK299" s="108"/>
      <c r="AL299" s="108">
        <v>110</v>
      </c>
      <c r="AM299" s="108"/>
      <c r="AN299" s="108"/>
      <c r="AO299" s="108"/>
      <c r="AP299" s="108"/>
      <c r="AQ299" s="108"/>
      <c r="AR299" s="109"/>
      <c r="AS299" s="110" t="str">
        <f>VLOOKUP(E299,Compte!A$1:K$398,10,FALSE)</f>
        <v>---</v>
      </c>
    </row>
    <row r="300" spans="1:45" ht="14.25" customHeight="1" x14ac:dyDescent="0.3">
      <c r="A300" s="91" t="str">
        <f t="shared" si="32"/>
        <v>LAMBERT Louis</v>
      </c>
      <c r="B300" s="91">
        <f t="shared" si="36"/>
        <v>262</v>
      </c>
      <c r="C300" s="40" t="s">
        <v>1765</v>
      </c>
      <c r="D300" s="91">
        <f>VLOOKUP(C300,Compte!F$1:K$398,6,FALSE)</f>
        <v>75</v>
      </c>
      <c r="E300" s="92">
        <v>74</v>
      </c>
      <c r="F300" s="93">
        <f>VLOOKUP(E300,Compte!A$1:K$398,2,FALSE)</f>
        <v>45323</v>
      </c>
      <c r="G300" s="94">
        <v>2024</v>
      </c>
      <c r="H300" s="111">
        <v>45340</v>
      </c>
      <c r="I300" s="112" t="s">
        <v>1766</v>
      </c>
      <c r="J300" s="133" t="s">
        <v>231</v>
      </c>
      <c r="K300" s="113" t="s">
        <v>121</v>
      </c>
      <c r="L300" s="114">
        <v>20874</v>
      </c>
      <c r="M300" s="98">
        <f t="shared" si="37"/>
        <v>66</v>
      </c>
      <c r="N300" s="131" t="s">
        <v>1767</v>
      </c>
      <c r="O300" s="115">
        <v>5380</v>
      </c>
      <c r="P300" s="113" t="s">
        <v>605</v>
      </c>
      <c r="Q300" s="423" t="s">
        <v>135</v>
      </c>
      <c r="R300" s="116" t="s">
        <v>147</v>
      </c>
      <c r="S300" s="116" t="s">
        <v>1768</v>
      </c>
      <c r="T300" s="113" t="s">
        <v>1769</v>
      </c>
      <c r="U300" s="99"/>
      <c r="V300" s="99"/>
      <c r="W300" s="99"/>
      <c r="X300" s="99"/>
      <c r="Y300" s="99"/>
      <c r="Z300" s="41" t="s">
        <v>1765</v>
      </c>
      <c r="AA300" s="91">
        <f>VLOOKUP(E300,Compte!A$1:K$398,9,FALSE)</f>
        <v>265</v>
      </c>
      <c r="AB300" s="102">
        <f t="shared" si="33"/>
        <v>275</v>
      </c>
      <c r="AC300" s="103">
        <f t="shared" si="34"/>
        <v>-10</v>
      </c>
      <c r="AD300" s="118" t="s">
        <v>144</v>
      </c>
      <c r="AE300" s="118" t="s">
        <v>151</v>
      </c>
      <c r="AF300" s="118" t="s">
        <v>188</v>
      </c>
      <c r="AG300" s="152">
        <v>1</v>
      </c>
      <c r="AH300" s="152" t="s">
        <v>1037</v>
      </c>
      <c r="AI300" s="521" t="s">
        <v>1770</v>
      </c>
      <c r="AJ300" s="103">
        <f t="shared" si="35"/>
        <v>230</v>
      </c>
      <c r="AK300" s="108">
        <v>110</v>
      </c>
      <c r="AL300" s="108">
        <v>120</v>
      </c>
      <c r="AM300" s="108"/>
      <c r="AN300" s="108">
        <v>10</v>
      </c>
      <c r="AO300" s="108"/>
      <c r="AP300" s="108"/>
      <c r="AQ300" s="108">
        <v>30</v>
      </c>
      <c r="AR300" s="109">
        <v>5</v>
      </c>
      <c r="AS300" s="110" t="str">
        <f>VLOOKUP(E300,Compte!A$1:K$398,10,FALSE)</f>
        <v>Cot. 2024 Louis Lambert RCNSM Aviron + salle culture physique + membre effectif</v>
      </c>
    </row>
    <row r="301" spans="1:45" ht="14.25" customHeight="1" x14ac:dyDescent="0.3">
      <c r="A301" s="91" t="str">
        <f t="shared" si="32"/>
        <v>LAMBERT Louis</v>
      </c>
      <c r="B301" s="91">
        <f t="shared" si="36"/>
        <v>262</v>
      </c>
      <c r="C301" s="92" t="s">
        <v>1765</v>
      </c>
      <c r="D301" s="91">
        <f>VLOOKUP(C301,Compte!F$1:K$398,6,FALSE)</f>
        <v>75</v>
      </c>
      <c r="E301" s="92">
        <v>75</v>
      </c>
      <c r="F301" s="93">
        <f>VLOOKUP(E301,Compte!A$1:K$398,2,FALSE)</f>
        <v>45323</v>
      </c>
      <c r="G301" s="94">
        <v>2024</v>
      </c>
      <c r="H301" s="111">
        <v>45340</v>
      </c>
      <c r="I301" s="112" t="s">
        <v>1766</v>
      </c>
      <c r="J301" s="133" t="s">
        <v>231</v>
      </c>
      <c r="K301" s="113"/>
      <c r="L301" s="114"/>
      <c r="M301" s="98"/>
      <c r="N301" s="131"/>
      <c r="O301" s="115"/>
      <c r="P301" s="113"/>
      <c r="Q301" s="96"/>
      <c r="R301" s="116"/>
      <c r="S301" s="180"/>
      <c r="T301" s="113"/>
      <c r="U301" s="99"/>
      <c r="V301" s="99"/>
      <c r="W301" s="99"/>
      <c r="X301" s="99"/>
      <c r="Y301" s="99"/>
      <c r="Z301" s="41" t="s">
        <v>1765</v>
      </c>
      <c r="AA301" s="91">
        <f>VLOOKUP(E301,Compte!A$1:K$398,9,FALSE)</f>
        <v>10</v>
      </c>
      <c r="AB301" s="102">
        <f t="shared" si="33"/>
        <v>0</v>
      </c>
      <c r="AC301" s="103">
        <f t="shared" si="34"/>
        <v>10</v>
      </c>
      <c r="AD301" s="118" t="s">
        <v>144</v>
      </c>
      <c r="AE301" s="118"/>
      <c r="AF301" s="118"/>
      <c r="AG301" s="119"/>
      <c r="AH301" s="119"/>
      <c r="AI301" s="521" t="s">
        <v>1770</v>
      </c>
      <c r="AJ301" s="103">
        <f t="shared" si="35"/>
        <v>0</v>
      </c>
      <c r="AK301" s="108"/>
      <c r="AL301" s="108"/>
      <c r="AM301" s="108"/>
      <c r="AN301" s="108"/>
      <c r="AO301" s="108"/>
      <c r="AP301" s="108"/>
      <c r="AQ301" s="108"/>
      <c r="AR301" s="109"/>
      <c r="AS301" s="110" t="str">
        <f>VLOOKUP(E301,Compte!A$1:K$398,10,FALSE)</f>
        <v>Cplt cot. Membre effectif Louis Lambert 2024</v>
      </c>
    </row>
    <row r="302" spans="1:45" ht="14.25" customHeight="1" x14ac:dyDescent="0.3">
      <c r="A302" s="91" t="str">
        <f t="shared" si="32"/>
        <v>LAMBERTS Alice</v>
      </c>
      <c r="B302" s="91">
        <f t="shared" si="36"/>
        <v>263</v>
      </c>
      <c r="C302" s="40" t="s">
        <v>1756</v>
      </c>
      <c r="D302" s="91">
        <f>VLOOKUP(C302,Compte!F$1:K$398,6,FALSE)</f>
        <v>189</v>
      </c>
      <c r="E302" s="92" t="s">
        <v>144</v>
      </c>
      <c r="F302" s="93">
        <f>VLOOKUP(E302,Compte!A$1:K$398,2,FALSE)</f>
        <v>0</v>
      </c>
      <c r="G302" s="94">
        <v>2024</v>
      </c>
      <c r="H302" s="162">
        <v>45381</v>
      </c>
      <c r="I302" s="178" t="s">
        <v>1771</v>
      </c>
      <c r="J302" s="164" t="s">
        <v>429</v>
      </c>
      <c r="K302" s="165" t="s">
        <v>108</v>
      </c>
      <c r="L302" s="166">
        <v>39657</v>
      </c>
      <c r="M302" s="98">
        <f t="shared" ref="M302:M333" si="38">DATEDIF(L302,$L$3,"y")</f>
        <v>15</v>
      </c>
      <c r="N302" s="434" t="s">
        <v>1759</v>
      </c>
      <c r="O302" s="146">
        <v>4001</v>
      </c>
      <c r="P302" s="165" t="s">
        <v>1760</v>
      </c>
      <c r="Q302" s="99" t="s">
        <v>135</v>
      </c>
      <c r="R302" s="167" t="s">
        <v>147</v>
      </c>
      <c r="S302" s="144" t="s">
        <v>1776</v>
      </c>
      <c r="T302" s="598" t="s">
        <v>1774</v>
      </c>
      <c r="U302" s="146"/>
      <c r="V302" s="146"/>
      <c r="W302" s="146"/>
      <c r="X302" s="146"/>
      <c r="Y302" s="146"/>
      <c r="Z302" s="41" t="s">
        <v>1763</v>
      </c>
      <c r="AA302" s="91">
        <f>VLOOKUP(E302,Compte!A$1:K$398,9,FALSE)</f>
        <v>0</v>
      </c>
      <c r="AB302" s="102">
        <f t="shared" si="33"/>
        <v>95</v>
      </c>
      <c r="AC302" s="103">
        <f t="shared" si="34"/>
        <v>-95</v>
      </c>
      <c r="AD302" s="168" t="s">
        <v>144</v>
      </c>
      <c r="AE302" s="168" t="s">
        <v>450</v>
      </c>
      <c r="AF302" s="168" t="s">
        <v>117</v>
      </c>
      <c r="AG302" s="153"/>
      <c r="AH302" s="153"/>
      <c r="AI302" s="522" t="s">
        <v>1777</v>
      </c>
      <c r="AJ302" s="103">
        <f t="shared" si="35"/>
        <v>95</v>
      </c>
      <c r="AK302" s="169"/>
      <c r="AL302" s="169">
        <v>95</v>
      </c>
      <c r="AM302" s="169"/>
      <c r="AN302" s="169"/>
      <c r="AO302" s="169"/>
      <c r="AP302" s="169"/>
      <c r="AQ302" s="108"/>
      <c r="AR302" s="109"/>
      <c r="AS302" s="110" t="str">
        <f>VLOOKUP(E302,Compte!A$1:K$398,10,FALSE)</f>
        <v>---</v>
      </c>
    </row>
    <row r="303" spans="1:45" ht="14.25" customHeight="1" x14ac:dyDescent="0.3">
      <c r="A303" s="91" t="str">
        <f t="shared" si="32"/>
        <v>LAMBERTS Damien</v>
      </c>
      <c r="B303" s="91">
        <f t="shared" si="36"/>
        <v>264</v>
      </c>
      <c r="C303" s="92" t="s">
        <v>1756</v>
      </c>
      <c r="D303" s="91">
        <f>VLOOKUP(C303,Compte!F$1:K$398,6,FALSE)</f>
        <v>189</v>
      </c>
      <c r="E303" s="92">
        <v>189</v>
      </c>
      <c r="F303" s="93">
        <f>VLOOKUP(E303,Compte!A$1:K$398,2,FALSE)</f>
        <v>45370</v>
      </c>
      <c r="G303" s="94">
        <v>2024</v>
      </c>
      <c r="H303" s="111">
        <v>45381</v>
      </c>
      <c r="I303" s="112" t="s">
        <v>1771</v>
      </c>
      <c r="J303" s="92" t="s">
        <v>1772</v>
      </c>
      <c r="K303" s="113" t="s">
        <v>121</v>
      </c>
      <c r="L303" s="114">
        <v>26547</v>
      </c>
      <c r="M303" s="98">
        <f t="shared" si="38"/>
        <v>51</v>
      </c>
      <c r="N303" s="131" t="s">
        <v>1759</v>
      </c>
      <c r="O303" s="115">
        <v>4000</v>
      </c>
      <c r="P303" s="113" t="s">
        <v>1760</v>
      </c>
      <c r="Q303" s="99" t="s">
        <v>135</v>
      </c>
      <c r="R303" s="116" t="s">
        <v>147</v>
      </c>
      <c r="S303" s="116" t="s">
        <v>1773</v>
      </c>
      <c r="T303" s="268" t="s">
        <v>1774</v>
      </c>
      <c r="U303" s="99"/>
      <c r="V303" s="99"/>
      <c r="W303" s="99"/>
      <c r="X303" s="99"/>
      <c r="Y303" s="99"/>
      <c r="Z303" s="41" t="s">
        <v>1763</v>
      </c>
      <c r="AA303" s="91">
        <f>VLOOKUP(E303,Compte!A$1:K$398,9,FALSE)</f>
        <v>565</v>
      </c>
      <c r="AB303" s="102">
        <f t="shared" si="33"/>
        <v>265</v>
      </c>
      <c r="AC303" s="103">
        <f t="shared" si="34"/>
        <v>300</v>
      </c>
      <c r="AD303" s="118" t="s">
        <v>144</v>
      </c>
      <c r="AE303" s="118" t="s">
        <v>151</v>
      </c>
      <c r="AF303" s="118" t="s">
        <v>117</v>
      </c>
      <c r="AG303" s="119"/>
      <c r="AH303" s="119"/>
      <c r="AI303" s="517" t="s">
        <v>1775</v>
      </c>
      <c r="AJ303" s="103">
        <f t="shared" si="35"/>
        <v>265</v>
      </c>
      <c r="AK303" s="108">
        <v>140</v>
      </c>
      <c r="AL303" s="108">
        <v>125</v>
      </c>
      <c r="AM303" s="108"/>
      <c r="AN303" s="108"/>
      <c r="AO303" s="108"/>
      <c r="AP303" s="108"/>
      <c r="AQ303" s="108"/>
      <c r="AR303" s="109"/>
      <c r="AS303" s="110" t="str">
        <f>VLOOKUP(E303,Compte!A$1:K$398,10,FALSE)</f>
        <v>Familiale - aviron Damien Alice Theo et Olivia Lamberts et Claire Lagae</v>
      </c>
    </row>
    <row r="304" spans="1:45" ht="14.25" customHeight="1" x14ac:dyDescent="0.3">
      <c r="A304" s="91" t="str">
        <f t="shared" si="32"/>
        <v>LAMBERTS Olivia</v>
      </c>
      <c r="B304" s="91">
        <f t="shared" si="36"/>
        <v>265</v>
      </c>
      <c r="C304" s="40" t="s">
        <v>1756</v>
      </c>
      <c r="D304" s="91">
        <f>VLOOKUP(C304,Compte!F$1:K$398,6,FALSE)</f>
        <v>189</v>
      </c>
      <c r="E304" s="92" t="s">
        <v>144</v>
      </c>
      <c r="F304" s="93">
        <f>VLOOKUP(E304,Compte!A$1:K$398,2,FALSE)</f>
        <v>0</v>
      </c>
      <c r="G304" s="173">
        <v>2024</v>
      </c>
      <c r="H304" s="95">
        <v>45381</v>
      </c>
      <c r="I304" s="84" t="s">
        <v>1771</v>
      </c>
      <c r="J304" s="41" t="s">
        <v>858</v>
      </c>
      <c r="K304" s="96" t="s">
        <v>108</v>
      </c>
      <c r="L304" s="97">
        <v>40275</v>
      </c>
      <c r="M304" s="98">
        <f t="shared" si="38"/>
        <v>13</v>
      </c>
      <c r="N304" s="437" t="s">
        <v>1759</v>
      </c>
      <c r="O304" s="99">
        <v>4000</v>
      </c>
      <c r="P304" s="96" t="s">
        <v>1760</v>
      </c>
      <c r="Q304" s="99" t="s">
        <v>135</v>
      </c>
      <c r="R304" s="100" t="s">
        <v>147</v>
      </c>
      <c r="S304" s="100" t="s">
        <v>1761</v>
      </c>
      <c r="T304" s="588" t="s">
        <v>1774</v>
      </c>
      <c r="U304" s="99"/>
      <c r="V304" s="99"/>
      <c r="W304" s="99"/>
      <c r="X304" s="99"/>
      <c r="Y304" s="99"/>
      <c r="Z304" s="41" t="s">
        <v>1763</v>
      </c>
      <c r="AA304" s="91">
        <f>VLOOKUP(E304,Compte!A$1:K$398,9,FALSE)</f>
        <v>0</v>
      </c>
      <c r="AB304" s="102">
        <f t="shared" si="33"/>
        <v>95</v>
      </c>
      <c r="AC304" s="103">
        <f t="shared" si="34"/>
        <v>-95</v>
      </c>
      <c r="AD304" s="104" t="s">
        <v>144</v>
      </c>
      <c r="AE304" s="104" t="s">
        <v>450</v>
      </c>
      <c r="AF304" s="104" t="s">
        <v>117</v>
      </c>
      <c r="AG304" s="105"/>
      <c r="AH304" s="105"/>
      <c r="AI304" s="517" t="s">
        <v>1778</v>
      </c>
      <c r="AJ304" s="103">
        <f t="shared" si="35"/>
        <v>95</v>
      </c>
      <c r="AK304" s="107"/>
      <c r="AL304" s="107">
        <v>95</v>
      </c>
      <c r="AM304" s="356"/>
      <c r="AN304" s="107"/>
      <c r="AO304" s="107"/>
      <c r="AP304" s="107"/>
      <c r="AQ304" s="108"/>
      <c r="AR304" s="109"/>
      <c r="AS304" s="110" t="str">
        <f>VLOOKUP(E304,Compte!A$1:K$398,10,FALSE)</f>
        <v>---</v>
      </c>
    </row>
    <row r="305" spans="1:45" ht="14.25" customHeight="1" x14ac:dyDescent="0.3">
      <c r="A305" s="91" t="str">
        <f t="shared" si="32"/>
        <v>LAMBERTS Théo</v>
      </c>
      <c r="B305" s="91">
        <f t="shared" si="36"/>
        <v>266</v>
      </c>
      <c r="C305" s="40" t="s">
        <v>1756</v>
      </c>
      <c r="D305" s="91">
        <f>VLOOKUP(C305,Compte!F$1:K$398,6,FALSE)</f>
        <v>189</v>
      </c>
      <c r="E305" s="92" t="s">
        <v>144</v>
      </c>
      <c r="F305" s="93">
        <f>VLOOKUP(E305,Compte!A$1:K$398,2,FALSE)</f>
        <v>0</v>
      </c>
      <c r="G305" s="173">
        <v>2024</v>
      </c>
      <c r="H305" s="95">
        <v>45381</v>
      </c>
      <c r="I305" s="84" t="s">
        <v>1771</v>
      </c>
      <c r="J305" s="41" t="s">
        <v>1779</v>
      </c>
      <c r="K305" s="96" t="s">
        <v>121</v>
      </c>
      <c r="L305" s="97">
        <v>40275</v>
      </c>
      <c r="M305" s="98">
        <f t="shared" si="38"/>
        <v>13</v>
      </c>
      <c r="N305" s="437" t="s">
        <v>1759</v>
      </c>
      <c r="O305" s="99">
        <v>4000</v>
      </c>
      <c r="P305" s="96" t="s">
        <v>1760</v>
      </c>
      <c r="Q305" s="99" t="s">
        <v>135</v>
      </c>
      <c r="R305" s="100" t="s">
        <v>147</v>
      </c>
      <c r="S305" s="100" t="s">
        <v>1761</v>
      </c>
      <c r="T305" s="588" t="s">
        <v>1774</v>
      </c>
      <c r="U305" s="99"/>
      <c r="V305" s="99"/>
      <c r="W305" s="99"/>
      <c r="X305" s="99"/>
      <c r="Y305" s="99"/>
      <c r="Z305" s="41" t="s">
        <v>1763</v>
      </c>
      <c r="AA305" s="91">
        <f>VLOOKUP(E305,Compte!A$1:K$398,9,FALSE)</f>
        <v>0</v>
      </c>
      <c r="AB305" s="102">
        <f t="shared" si="33"/>
        <v>0</v>
      </c>
      <c r="AC305" s="103">
        <f t="shared" si="34"/>
        <v>0</v>
      </c>
      <c r="AD305" s="104" t="s">
        <v>144</v>
      </c>
      <c r="AE305" s="104" t="s">
        <v>450</v>
      </c>
      <c r="AF305" s="104" t="s">
        <v>117</v>
      </c>
      <c r="AG305" s="105"/>
      <c r="AH305" s="105"/>
      <c r="AI305" s="517" t="s">
        <v>1780</v>
      </c>
      <c r="AJ305" s="103">
        <f t="shared" si="35"/>
        <v>0</v>
      </c>
      <c r="AK305" s="107"/>
      <c r="AL305" s="107">
        <v>0</v>
      </c>
      <c r="AM305" s="356"/>
      <c r="AN305" s="107"/>
      <c r="AO305" s="107"/>
      <c r="AP305" s="107"/>
      <c r="AQ305" s="108"/>
      <c r="AR305" s="109"/>
      <c r="AS305" s="110" t="str">
        <f>VLOOKUP(E305,Compte!A$1:K$398,10,FALSE)</f>
        <v>---</v>
      </c>
    </row>
    <row r="306" spans="1:45" ht="14.25" hidden="1" customHeight="1" x14ac:dyDescent="0.3">
      <c r="A306" s="91" t="str">
        <f t="shared" si="32"/>
        <v>LAMBOTTE Bastien</v>
      </c>
      <c r="B306" s="91">
        <f t="shared" si="36"/>
        <v>267</v>
      </c>
      <c r="C306" s="154" t="s">
        <v>308</v>
      </c>
      <c r="D306" s="91">
        <f>VLOOKUP(C306,Compte!F$1:K$398,6,FALSE)</f>
        <v>4128</v>
      </c>
      <c r="E306" s="40">
        <v>4113</v>
      </c>
      <c r="F306" s="93">
        <f>VLOOKUP(E306,Compte!A$1:K$398,2,FALSE)</f>
        <v>45544</v>
      </c>
      <c r="G306" s="155">
        <v>2024</v>
      </c>
      <c r="H306" s="111">
        <v>45552</v>
      </c>
      <c r="I306" s="84" t="s">
        <v>1781</v>
      </c>
      <c r="J306" s="41" t="s">
        <v>1178</v>
      </c>
      <c r="K306" s="113" t="s">
        <v>121</v>
      </c>
      <c r="L306" s="120">
        <v>42099</v>
      </c>
      <c r="M306" s="98">
        <f t="shared" si="38"/>
        <v>8</v>
      </c>
      <c r="N306" s="115" t="s">
        <v>1782</v>
      </c>
      <c r="O306" s="115">
        <v>4300</v>
      </c>
      <c r="P306" s="115" t="s">
        <v>1783</v>
      </c>
      <c r="Q306" s="99" t="s">
        <v>135</v>
      </c>
      <c r="R306" s="116" t="s">
        <v>147</v>
      </c>
      <c r="S306" s="121" t="s">
        <v>1784</v>
      </c>
      <c r="T306" s="461" t="s">
        <v>1785</v>
      </c>
      <c r="U306" s="99" t="s">
        <v>1786</v>
      </c>
      <c r="V306" s="99" t="s">
        <v>1787</v>
      </c>
      <c r="W306" s="99"/>
      <c r="X306" s="99"/>
      <c r="Y306" s="99"/>
      <c r="Z306" s="41" t="s">
        <v>1788</v>
      </c>
      <c r="AA306" s="91">
        <f>VLOOKUP(E306,Compte!A$1:K$398,9,FALSE)</f>
        <v>30</v>
      </c>
      <c r="AB306" s="123">
        <f t="shared" si="33"/>
        <v>30</v>
      </c>
      <c r="AC306" s="91">
        <f t="shared" si="34"/>
        <v>0</v>
      </c>
      <c r="AD306" s="118" t="s">
        <v>160</v>
      </c>
      <c r="AE306" s="118" t="s">
        <v>164</v>
      </c>
      <c r="AF306" s="118" t="s">
        <v>162</v>
      </c>
      <c r="AG306" s="119"/>
      <c r="AH306" s="119"/>
      <c r="AI306" s="518" t="s">
        <v>318</v>
      </c>
      <c r="AJ306" s="103">
        <f t="shared" si="35"/>
        <v>30</v>
      </c>
      <c r="AK306" s="92">
        <v>5</v>
      </c>
      <c r="AL306" s="92">
        <v>25</v>
      </c>
      <c r="AM306" s="92"/>
      <c r="AN306" s="92"/>
      <c r="AO306" s="92"/>
      <c r="AP306" s="92"/>
      <c r="AQ306" s="92"/>
      <c r="AR306" s="124"/>
      <c r="AS306" s="110" t="str">
        <f>VLOOKUP(E306,Compte!A$1:K$398,10,FALSE)</f>
        <v>240-101-0026 cotisation YJ-MTP Bastien Lambotte</v>
      </c>
    </row>
    <row r="307" spans="1:45" ht="14.25" customHeight="1" x14ac:dyDescent="0.3">
      <c r="A307" s="91" t="str">
        <f t="shared" si="32"/>
        <v>LAMY (Bontyes) Arnaud</v>
      </c>
      <c r="B307" s="91">
        <f t="shared" si="36"/>
        <v>268</v>
      </c>
      <c r="C307" s="92" t="s">
        <v>355</v>
      </c>
      <c r="D307" s="91">
        <f>VLOOKUP(C307,Compte!F$1:K$398,6,FALSE)</f>
        <v>50</v>
      </c>
      <c r="E307" s="92">
        <v>50</v>
      </c>
      <c r="F307" s="93">
        <f>VLOOKUP(E307,Compte!A$1:K$398,2,FALSE)</f>
        <v>45314</v>
      </c>
      <c r="G307" s="173">
        <v>2024</v>
      </c>
      <c r="H307" s="111">
        <v>45340</v>
      </c>
      <c r="I307" s="84" t="s">
        <v>1789</v>
      </c>
      <c r="J307" s="41" t="s">
        <v>587</v>
      </c>
      <c r="K307" s="113" t="s">
        <v>121</v>
      </c>
      <c r="L307" s="114">
        <v>29350</v>
      </c>
      <c r="M307" s="98">
        <f t="shared" si="38"/>
        <v>43</v>
      </c>
      <c r="N307" s="125" t="s">
        <v>358</v>
      </c>
      <c r="O307" s="115">
        <v>5100</v>
      </c>
      <c r="P307" s="115" t="s">
        <v>123</v>
      </c>
      <c r="Q307" s="115" t="s">
        <v>135</v>
      </c>
      <c r="R307" s="116" t="s">
        <v>147</v>
      </c>
      <c r="S307" s="116" t="s">
        <v>1790</v>
      </c>
      <c r="T307" s="126" t="s">
        <v>1791</v>
      </c>
      <c r="U307" s="99"/>
      <c r="V307" s="99"/>
      <c r="W307" s="99"/>
      <c r="X307" s="99"/>
      <c r="Y307" s="99"/>
      <c r="Z307" s="41" t="s">
        <v>361</v>
      </c>
      <c r="AA307" s="91">
        <f>VLOOKUP(E307,Compte!A$1:K$398,9,FALSE)</f>
        <v>390</v>
      </c>
      <c r="AB307" s="102">
        <f t="shared" si="33"/>
        <v>265</v>
      </c>
      <c r="AC307" s="103">
        <f t="shared" si="34"/>
        <v>125</v>
      </c>
      <c r="AD307" s="118" t="s">
        <v>144</v>
      </c>
      <c r="AE307" s="118" t="s">
        <v>151</v>
      </c>
      <c r="AF307" s="118" t="s">
        <v>117</v>
      </c>
      <c r="AG307" s="119"/>
      <c r="AH307" s="119"/>
      <c r="AI307" s="176" t="s">
        <v>1792</v>
      </c>
      <c r="AJ307" s="103">
        <f t="shared" si="35"/>
        <v>265</v>
      </c>
      <c r="AK307" s="108">
        <v>140</v>
      </c>
      <c r="AL307" s="108">
        <v>125</v>
      </c>
      <c r="AM307" s="108"/>
      <c r="AN307" s="108"/>
      <c r="AO307" s="108"/>
      <c r="AP307" s="108"/>
      <c r="AQ307" s="108"/>
      <c r="AR307" s="109"/>
      <c r="AS307" s="110" t="str">
        <f>VLOOKUP(E307,Compte!A$1:K$398,10,FALSE)</f>
        <v>Inscription famille Sarah Bontyes et Arnaud Lamy (375EUR) + casier Sarah (15EUR)</v>
      </c>
    </row>
    <row r="308" spans="1:45" ht="14.25" hidden="1" customHeight="1" x14ac:dyDescent="0.3">
      <c r="A308" s="91" t="str">
        <f t="shared" si="32"/>
        <v>LANGE Madeleine</v>
      </c>
      <c r="B308" s="91">
        <f t="shared" si="36"/>
        <v>269</v>
      </c>
      <c r="C308" s="40" t="s">
        <v>1793</v>
      </c>
      <c r="D308" s="91">
        <f>VLOOKUP(C308,Compte!F$1:K$398,6,FALSE)</f>
        <v>103</v>
      </c>
      <c r="E308" s="92">
        <v>103</v>
      </c>
      <c r="F308" s="93">
        <f>VLOOKUP(E308,Compte!A$1:K$398,2,FALSE)</f>
        <v>45341</v>
      </c>
      <c r="G308" s="192">
        <v>2024</v>
      </c>
      <c r="H308" s="139">
        <v>45357</v>
      </c>
      <c r="I308" s="193" t="s">
        <v>1794</v>
      </c>
      <c r="J308" s="192" t="s">
        <v>1795</v>
      </c>
      <c r="K308" s="113" t="s">
        <v>108</v>
      </c>
      <c r="L308" s="114">
        <v>19339</v>
      </c>
      <c r="M308" s="98">
        <f t="shared" si="38"/>
        <v>71</v>
      </c>
      <c r="N308" s="115" t="s">
        <v>1796</v>
      </c>
      <c r="O308" s="115">
        <v>5170</v>
      </c>
      <c r="P308" s="115" t="s">
        <v>110</v>
      </c>
      <c r="Q308" s="99" t="s">
        <v>135</v>
      </c>
      <c r="R308" s="116" t="s">
        <v>147</v>
      </c>
      <c r="S308" s="116" t="s">
        <v>1797</v>
      </c>
      <c r="T308" s="457" t="s">
        <v>1798</v>
      </c>
      <c r="U308" s="99"/>
      <c r="V308" s="99"/>
      <c r="W308" s="99"/>
      <c r="X308" s="99"/>
      <c r="Y308" s="99"/>
      <c r="Z308" s="41" t="s">
        <v>1799</v>
      </c>
      <c r="AA308" s="91">
        <f>VLOOKUP(E308,Compte!A$1:K$398,9,FALSE)</f>
        <v>175</v>
      </c>
      <c r="AB308" s="102">
        <f t="shared" si="33"/>
        <v>175</v>
      </c>
      <c r="AC308" s="103">
        <f t="shared" si="34"/>
        <v>0</v>
      </c>
      <c r="AD308" s="118" t="s">
        <v>115</v>
      </c>
      <c r="AE308" s="118" t="s">
        <v>116</v>
      </c>
      <c r="AF308" s="118" t="s">
        <v>188</v>
      </c>
      <c r="AG308" s="119">
        <v>1</v>
      </c>
      <c r="AH308" s="119" t="s">
        <v>230</v>
      </c>
      <c r="AI308" s="106"/>
      <c r="AJ308" s="103">
        <f t="shared" si="35"/>
        <v>175</v>
      </c>
      <c r="AK308" s="108">
        <v>110</v>
      </c>
      <c r="AL308" s="386">
        <v>65</v>
      </c>
      <c r="AM308" s="386">
        <v>-10</v>
      </c>
      <c r="AN308" s="108">
        <v>10</v>
      </c>
      <c r="AO308" s="108"/>
      <c r="AP308" s="108"/>
      <c r="AQ308" s="108"/>
      <c r="AR308" s="109"/>
      <c r="AS308" s="110" t="str">
        <f>VLOOKUP(E308,Compte!A$1:K$398,10,FALSE)</f>
        <v>Cotisation 2024 -Madeleine Lange</v>
      </c>
    </row>
    <row r="309" spans="1:45" ht="14.25" hidden="1" customHeight="1" x14ac:dyDescent="0.3">
      <c r="A309" s="91" t="str">
        <f t="shared" si="32"/>
        <v>LATTEUR (d'Ursel) Isabelle</v>
      </c>
      <c r="B309" s="91">
        <f t="shared" si="36"/>
        <v>270</v>
      </c>
      <c r="C309" s="40" t="s">
        <v>1161</v>
      </c>
      <c r="D309" s="91">
        <f>VLOOKUP(C309,Compte!F$1:K$398,6,FALSE)</f>
        <v>102</v>
      </c>
      <c r="E309" s="92" t="s">
        <v>144</v>
      </c>
      <c r="F309" s="93">
        <f>VLOOKUP(E309,Compte!A$1:K$398,2,FALSE)</f>
        <v>0</v>
      </c>
      <c r="G309" s="196">
        <v>2024</v>
      </c>
      <c r="H309" s="139">
        <v>45357</v>
      </c>
      <c r="I309" s="140" t="s">
        <v>1800</v>
      </c>
      <c r="J309" s="138" t="s">
        <v>1129</v>
      </c>
      <c r="K309" s="141" t="s">
        <v>108</v>
      </c>
      <c r="L309" s="142">
        <v>25125</v>
      </c>
      <c r="M309" s="98">
        <f t="shared" si="38"/>
        <v>55</v>
      </c>
      <c r="N309" s="141" t="s">
        <v>1163</v>
      </c>
      <c r="O309" s="143">
        <v>5170</v>
      </c>
      <c r="P309" s="141" t="s">
        <v>110</v>
      </c>
      <c r="Q309" s="99" t="s">
        <v>135</v>
      </c>
      <c r="R309" s="144" t="s">
        <v>1164</v>
      </c>
      <c r="S309" s="144" t="s">
        <v>1165</v>
      </c>
      <c r="T309" s="468" t="s">
        <v>1801</v>
      </c>
      <c r="U309" s="146"/>
      <c r="V309" s="146"/>
      <c r="W309" s="146"/>
      <c r="X309" s="146"/>
      <c r="Y309" s="146"/>
      <c r="Z309" s="41" t="s">
        <v>1167</v>
      </c>
      <c r="AA309" s="91">
        <f>VLOOKUP(E309,Compte!A$1:K$398,9,FALSE)</f>
        <v>0</v>
      </c>
      <c r="AB309" s="102">
        <f t="shared" si="33"/>
        <v>65</v>
      </c>
      <c r="AC309" s="103">
        <f t="shared" si="34"/>
        <v>-65</v>
      </c>
      <c r="AD309" s="147" t="s">
        <v>160</v>
      </c>
      <c r="AE309" s="147" t="s">
        <v>161</v>
      </c>
      <c r="AF309" s="147" t="s">
        <v>117</v>
      </c>
      <c r="AG309" s="508">
        <v>1</v>
      </c>
      <c r="AH309" s="508" t="s">
        <v>526</v>
      </c>
      <c r="AI309" s="513" t="s">
        <v>212</v>
      </c>
      <c r="AJ309" s="103">
        <f t="shared" si="35"/>
        <v>55</v>
      </c>
      <c r="AK309" s="150"/>
      <c r="AL309" s="150">
        <v>55</v>
      </c>
      <c r="AM309" s="357"/>
      <c r="AN309" s="150">
        <v>10</v>
      </c>
      <c r="AO309" s="150"/>
      <c r="AP309" s="150"/>
      <c r="AQ309" s="108"/>
      <c r="AR309" s="109"/>
      <c r="AS309" s="110" t="str">
        <f>VLOOKUP(E309,Compte!A$1:K$398,10,FALSE)</f>
        <v>---</v>
      </c>
    </row>
    <row r="310" spans="1:45" ht="14.25" hidden="1" customHeight="1" x14ac:dyDescent="0.3">
      <c r="A310" s="91" t="str">
        <f t="shared" si="32"/>
        <v>LAURENT Eytan</v>
      </c>
      <c r="B310" s="91">
        <f t="shared" si="36"/>
        <v>271</v>
      </c>
      <c r="C310" s="92" t="s">
        <v>1802</v>
      </c>
      <c r="D310" s="91" t="e">
        <f>VLOOKUP(C310,Compte!F$1:K$398,6,FALSE)</f>
        <v>#N/A</v>
      </c>
      <c r="E310" s="92">
        <v>3006</v>
      </c>
      <c r="F310" s="93">
        <f>VLOOKUP(E310,Compte!A$1:K$398,2,FALSE)</f>
        <v>45400</v>
      </c>
      <c r="G310" s="94">
        <v>2024</v>
      </c>
      <c r="H310" s="111">
        <v>45410</v>
      </c>
      <c r="I310" s="112" t="s">
        <v>1803</v>
      </c>
      <c r="J310" s="92" t="s">
        <v>1805</v>
      </c>
      <c r="K310" s="113" t="s">
        <v>121</v>
      </c>
      <c r="L310" s="114">
        <v>39207</v>
      </c>
      <c r="M310" s="98">
        <f t="shared" si="38"/>
        <v>16</v>
      </c>
      <c r="N310" s="115" t="s">
        <v>1804</v>
      </c>
      <c r="O310" s="115">
        <v>5170</v>
      </c>
      <c r="P310" s="115" t="s">
        <v>434</v>
      </c>
      <c r="Q310" s="99" t="s">
        <v>135</v>
      </c>
      <c r="R310" s="116" t="s">
        <v>147</v>
      </c>
      <c r="S310" s="116" t="s">
        <v>1806</v>
      </c>
      <c r="T310" s="126" t="s">
        <v>1807</v>
      </c>
      <c r="U310" s="99"/>
      <c r="V310" s="99"/>
      <c r="W310" s="99"/>
      <c r="X310" s="99"/>
      <c r="Y310" s="99"/>
      <c r="Z310" s="41" t="s">
        <v>1808</v>
      </c>
      <c r="AA310" s="91">
        <f>VLOOKUP(E310,Compte!A$1:K$398,9,FALSE)</f>
        <v>110</v>
      </c>
      <c r="AB310" s="123">
        <f t="shared" si="33"/>
        <v>55</v>
      </c>
      <c r="AC310" s="91">
        <f t="shared" si="34"/>
        <v>55</v>
      </c>
      <c r="AD310" s="118" t="s">
        <v>115</v>
      </c>
      <c r="AE310" s="118" t="s">
        <v>128</v>
      </c>
      <c r="AF310" s="118" t="s">
        <v>129</v>
      </c>
      <c r="AG310" s="119"/>
      <c r="AH310" s="119"/>
      <c r="AI310" s="106"/>
      <c r="AJ310" s="103">
        <f t="shared" si="35"/>
        <v>55</v>
      </c>
      <c r="AK310" s="92">
        <v>55</v>
      </c>
      <c r="AL310" s="92"/>
      <c r="AM310" s="92"/>
      <c r="AN310" s="92"/>
      <c r="AO310" s="92"/>
      <c r="AP310" s="92"/>
      <c r="AQ310" s="92"/>
      <c r="AR310" s="124"/>
      <c r="AS310" s="110" t="str">
        <f>VLOOKUP(E310,Compte!A$1:K$398,10,FALSE)</f>
        <v>Cotisation ete Laurent Eytan et Maxens</v>
      </c>
    </row>
    <row r="311" spans="1:45" ht="14.25" hidden="1" customHeight="1" x14ac:dyDescent="0.3">
      <c r="A311" s="91" t="str">
        <f t="shared" si="32"/>
        <v>LAURENT Maxens</v>
      </c>
      <c r="B311" s="91">
        <f t="shared" si="36"/>
        <v>272</v>
      </c>
      <c r="C311" s="92" t="s">
        <v>1802</v>
      </c>
      <c r="D311" s="91" t="e">
        <f>VLOOKUP(C311,Compte!F$1:K$398,6,FALSE)</f>
        <v>#N/A</v>
      </c>
      <c r="E311" s="92" t="s">
        <v>144</v>
      </c>
      <c r="F311" s="93">
        <f>VLOOKUP(E311,Compte!A$1:K$398,2,FALSE)</f>
        <v>0</v>
      </c>
      <c r="G311" s="173">
        <v>2024</v>
      </c>
      <c r="H311" s="95">
        <v>45410</v>
      </c>
      <c r="I311" s="84" t="s">
        <v>1803</v>
      </c>
      <c r="J311" s="41" t="s">
        <v>1809</v>
      </c>
      <c r="K311" s="96" t="s">
        <v>121</v>
      </c>
      <c r="L311" s="97">
        <v>39961</v>
      </c>
      <c r="M311" s="98">
        <f t="shared" si="38"/>
        <v>14</v>
      </c>
      <c r="N311" s="99" t="s">
        <v>1804</v>
      </c>
      <c r="O311" s="99">
        <v>5170</v>
      </c>
      <c r="P311" s="99" t="s">
        <v>434</v>
      </c>
      <c r="Q311" s="99" t="s">
        <v>135</v>
      </c>
      <c r="R311" s="100" t="s">
        <v>147</v>
      </c>
      <c r="S311" s="100" t="s">
        <v>1810</v>
      </c>
      <c r="T311" s="460" t="s">
        <v>1811</v>
      </c>
      <c r="U311" s="99"/>
      <c r="V311" s="99"/>
      <c r="W311" s="99"/>
      <c r="X311" s="99"/>
      <c r="Y311" s="99"/>
      <c r="Z311" s="41" t="s">
        <v>1808</v>
      </c>
      <c r="AA311" s="91">
        <f>VLOOKUP(E311,Compte!A$1:K$398,9,FALSE)</f>
        <v>0</v>
      </c>
      <c r="AB311" s="123">
        <f t="shared" si="33"/>
        <v>55</v>
      </c>
      <c r="AC311" s="91">
        <f t="shared" si="34"/>
        <v>-55</v>
      </c>
      <c r="AD311" s="104" t="s">
        <v>115</v>
      </c>
      <c r="AE311" s="104" t="s">
        <v>128</v>
      </c>
      <c r="AF311" s="104" t="s">
        <v>129</v>
      </c>
      <c r="AG311" s="105"/>
      <c r="AH311" s="105"/>
      <c r="AI311" s="130"/>
      <c r="AJ311" s="103">
        <f t="shared" si="35"/>
        <v>55</v>
      </c>
      <c r="AK311" s="41">
        <v>55</v>
      </c>
      <c r="AL311" s="41"/>
      <c r="AM311" s="359"/>
      <c r="AN311" s="41"/>
      <c r="AO311" s="41"/>
      <c r="AP311" s="41"/>
      <c r="AQ311" s="92"/>
      <c r="AR311" s="124"/>
      <c r="AS311" s="110" t="str">
        <f>VLOOKUP(E311,Compte!A$1:K$398,10,FALSE)</f>
        <v>---</v>
      </c>
    </row>
    <row r="312" spans="1:45" ht="14.25" customHeight="1" x14ac:dyDescent="0.3">
      <c r="A312" s="91" t="str">
        <f t="shared" si="32"/>
        <v>LE MEN Thibault</v>
      </c>
      <c r="B312" s="91">
        <f t="shared" si="36"/>
        <v>273</v>
      </c>
      <c r="C312" s="40" t="s">
        <v>1812</v>
      </c>
      <c r="D312" s="91">
        <f>VLOOKUP(C312,Compte!F$1:K$398,6,FALSE)</f>
        <v>95</v>
      </c>
      <c r="E312" s="92">
        <v>95</v>
      </c>
      <c r="F312" s="93">
        <f>VLOOKUP(E312,Compte!A$1:K$398,2,FALSE)</f>
        <v>45334</v>
      </c>
      <c r="G312" s="94">
        <v>2024</v>
      </c>
      <c r="H312" s="95">
        <v>45340</v>
      </c>
      <c r="I312" s="84" t="s">
        <v>1813</v>
      </c>
      <c r="J312" s="41" t="s">
        <v>1814</v>
      </c>
      <c r="K312" s="96" t="s">
        <v>121</v>
      </c>
      <c r="L312" s="97">
        <v>35549</v>
      </c>
      <c r="M312" s="98">
        <f t="shared" si="38"/>
        <v>26</v>
      </c>
      <c r="N312" s="430" t="s">
        <v>1815</v>
      </c>
      <c r="O312" s="99">
        <v>5300</v>
      </c>
      <c r="P312" s="99" t="s">
        <v>588</v>
      </c>
      <c r="Q312" s="99" t="s">
        <v>135</v>
      </c>
      <c r="R312" s="100" t="s">
        <v>147</v>
      </c>
      <c r="S312" s="100" t="s">
        <v>1816</v>
      </c>
      <c r="T312" s="609" t="s">
        <v>1817</v>
      </c>
      <c r="U312" s="259"/>
      <c r="V312" s="259"/>
      <c r="W312" s="259"/>
      <c r="X312" s="259"/>
      <c r="Y312" s="259"/>
      <c r="Z312" s="41" t="s">
        <v>1818</v>
      </c>
      <c r="AA312" s="91">
        <f>VLOOKUP(E312,Compte!A$1:K$398,9,FALSE)</f>
        <v>260</v>
      </c>
      <c r="AB312" s="123">
        <f t="shared" si="33"/>
        <v>260</v>
      </c>
      <c r="AC312" s="91">
        <f t="shared" si="34"/>
        <v>0</v>
      </c>
      <c r="AD312" s="104" t="s">
        <v>144</v>
      </c>
      <c r="AE312" s="104" t="s">
        <v>151</v>
      </c>
      <c r="AF312" s="104" t="s">
        <v>188</v>
      </c>
      <c r="AG312" s="152"/>
      <c r="AH312" s="152"/>
      <c r="AI312" s="242" t="s">
        <v>1819</v>
      </c>
      <c r="AJ312" s="103">
        <f t="shared" si="35"/>
        <v>230</v>
      </c>
      <c r="AK312" s="41">
        <v>110</v>
      </c>
      <c r="AL312" s="41">
        <v>120</v>
      </c>
      <c r="AM312" s="359"/>
      <c r="AN312" s="41"/>
      <c r="AO312" s="41"/>
      <c r="AP312" s="41"/>
      <c r="AQ312" s="92">
        <v>30</v>
      </c>
      <c r="AR312" s="124"/>
      <c r="AS312" s="110" t="str">
        <f>VLOOKUP(E312,Compte!A$1:K$398,10,FALSE)</f>
        <v>Cotisation aviron + acces salle de sport - Le Men Thibault</v>
      </c>
    </row>
    <row r="313" spans="1:45" ht="14.25" customHeight="1" x14ac:dyDescent="0.3">
      <c r="A313" s="91" t="str">
        <f t="shared" si="32"/>
        <v>LEBBE Julie</v>
      </c>
      <c r="B313" s="91">
        <f t="shared" si="36"/>
        <v>274</v>
      </c>
      <c r="C313" s="40" t="s">
        <v>1820</v>
      </c>
      <c r="D313" s="91">
        <f>VLOOKUP(C313,Compte!F$1:K$398,6,FALSE)</f>
        <v>60</v>
      </c>
      <c r="E313" s="92">
        <v>60</v>
      </c>
      <c r="F313" s="93">
        <f>VLOOKUP(E313,Compte!A$1:K$398,2,FALSE)</f>
        <v>45316</v>
      </c>
      <c r="G313" s="173">
        <v>2024</v>
      </c>
      <c r="H313" s="111">
        <v>45340</v>
      </c>
      <c r="I313" s="112" t="s">
        <v>1821</v>
      </c>
      <c r="J313" s="92" t="s">
        <v>633</v>
      </c>
      <c r="K313" s="135" t="s">
        <v>108</v>
      </c>
      <c r="L313" s="269">
        <v>40920</v>
      </c>
      <c r="M313" s="270">
        <f t="shared" si="38"/>
        <v>11</v>
      </c>
      <c r="N313" s="125" t="s">
        <v>1822</v>
      </c>
      <c r="O313" s="115">
        <v>5020</v>
      </c>
      <c r="P313" s="115" t="s">
        <v>411</v>
      </c>
      <c r="Q313" s="99" t="s">
        <v>135</v>
      </c>
      <c r="R313" s="100" t="s">
        <v>147</v>
      </c>
      <c r="S313" s="136" t="s">
        <v>1823</v>
      </c>
      <c r="T313" s="589" t="s">
        <v>1824</v>
      </c>
      <c r="U313" s="259"/>
      <c r="V313" s="259"/>
      <c r="W313" s="259"/>
      <c r="X313" s="259"/>
      <c r="Y313" s="259"/>
      <c r="Z313" s="41" t="s">
        <v>1825</v>
      </c>
      <c r="AA313" s="91">
        <f>VLOOKUP(E313,Compte!A$1:K$398,9,FALSE)</f>
        <v>190</v>
      </c>
      <c r="AB313" s="123">
        <f t="shared" si="33"/>
        <v>190</v>
      </c>
      <c r="AC313" s="91">
        <f t="shared" si="34"/>
        <v>0</v>
      </c>
      <c r="AD313" s="118" t="s">
        <v>144</v>
      </c>
      <c r="AE313" s="118" t="s">
        <v>450</v>
      </c>
      <c r="AF313" s="118" t="s">
        <v>142</v>
      </c>
      <c r="AG313" s="119"/>
      <c r="AH313" s="119"/>
      <c r="AI313" s="520" t="s">
        <v>1826</v>
      </c>
      <c r="AJ313" s="103">
        <f t="shared" si="35"/>
        <v>150</v>
      </c>
      <c r="AK313" s="92">
        <v>50</v>
      </c>
      <c r="AL313" s="92">
        <v>100</v>
      </c>
      <c r="AM313" s="92"/>
      <c r="AN313" s="92"/>
      <c r="AO313" s="92"/>
      <c r="AP313" s="92"/>
      <c r="AQ313" s="92">
        <v>30</v>
      </c>
      <c r="AR313" s="124">
        <v>10</v>
      </c>
      <c r="AS313" s="110" t="str">
        <f>VLOOKUP(E313,Compte!A$1:K$398,10,FALSE)</f>
        <v>Cotisation 2024 - Julie LEBBE - 150 + 30 (salle de sport) + 10 (cotisation membres effectifs). J'espere que je n'ai rien oublie... Merci</v>
      </c>
    </row>
    <row r="314" spans="1:45" ht="14.25" customHeight="1" x14ac:dyDescent="0.3">
      <c r="A314" s="91" t="str">
        <f t="shared" si="32"/>
        <v>LECOCQ Catherine</v>
      </c>
      <c r="B314" s="91">
        <f t="shared" si="36"/>
        <v>275</v>
      </c>
      <c r="C314" s="40" t="s">
        <v>371</v>
      </c>
      <c r="D314" s="91">
        <f>VLOOKUP(C314,Compte!F$1:K$398,6,FALSE)</f>
        <v>2001</v>
      </c>
      <c r="E314" s="92" t="s">
        <v>144</v>
      </c>
      <c r="F314" s="93">
        <f>VLOOKUP(E314,Compte!A$1:K$398,2,FALSE)</f>
        <v>0</v>
      </c>
      <c r="G314" s="173">
        <v>2024</v>
      </c>
      <c r="H314" s="111">
        <v>45340</v>
      </c>
      <c r="I314" s="112" t="s">
        <v>1827</v>
      </c>
      <c r="J314" s="92" t="s">
        <v>107</v>
      </c>
      <c r="K314" s="113" t="s">
        <v>108</v>
      </c>
      <c r="L314" s="198">
        <v>27236</v>
      </c>
      <c r="M314" s="98">
        <f t="shared" si="38"/>
        <v>49</v>
      </c>
      <c r="N314" s="131" t="s">
        <v>1828</v>
      </c>
      <c r="O314" s="137">
        <v>5000</v>
      </c>
      <c r="P314" s="182" t="s">
        <v>186</v>
      </c>
      <c r="Q314" s="436" t="s">
        <v>135</v>
      </c>
      <c r="R314" s="136" t="s">
        <v>147</v>
      </c>
      <c r="S314" s="136" t="s">
        <v>1829</v>
      </c>
      <c r="T314" s="597" t="s">
        <v>1830</v>
      </c>
      <c r="U314" s="259"/>
      <c r="V314" s="259"/>
      <c r="W314" s="259"/>
      <c r="X314" s="259"/>
      <c r="Y314" s="259"/>
      <c r="Z314" s="41" t="s">
        <v>378</v>
      </c>
      <c r="AA314" s="91">
        <f>VLOOKUP(E314,Compte!A$1:K$398,9,FALSE)</f>
        <v>0</v>
      </c>
      <c r="AB314" s="102">
        <f t="shared" si="33"/>
        <v>110</v>
      </c>
      <c r="AC314" s="103">
        <f t="shared" si="34"/>
        <v>-110</v>
      </c>
      <c r="AD314" s="118" t="s">
        <v>144</v>
      </c>
      <c r="AE314" s="118" t="s">
        <v>151</v>
      </c>
      <c r="AF314" s="118" t="s">
        <v>117</v>
      </c>
      <c r="AG314" s="119"/>
      <c r="AH314" s="119"/>
      <c r="AI314" s="271" t="s">
        <v>1831</v>
      </c>
      <c r="AJ314" s="103">
        <f t="shared" si="35"/>
        <v>110</v>
      </c>
      <c r="AK314" s="108">
        <v>0</v>
      </c>
      <c r="AL314" s="108">
        <v>110</v>
      </c>
      <c r="AM314" s="108"/>
      <c r="AN314" s="108"/>
      <c r="AO314" s="108"/>
      <c r="AP314" s="108"/>
      <c r="AQ314" s="108"/>
      <c r="AR314" s="109"/>
      <c r="AS314" s="110" t="str">
        <f>VLOOKUP(E314,Compte!A$1:K$398,10,FALSE)</f>
        <v>---</v>
      </c>
    </row>
    <row r="315" spans="1:45" ht="14.25" customHeight="1" x14ac:dyDescent="0.3">
      <c r="A315" s="91" t="str">
        <f t="shared" si="32"/>
        <v>LECOMTE Alexandre</v>
      </c>
      <c r="B315" s="91">
        <f t="shared" si="36"/>
        <v>276</v>
      </c>
      <c r="C315" s="40" t="s">
        <v>1832</v>
      </c>
      <c r="D315" s="91">
        <f>VLOOKUP(C315,Compte!F$1:K$398,6,FALSE)</f>
        <v>190</v>
      </c>
      <c r="E315" s="92">
        <v>190</v>
      </c>
      <c r="F315" s="93">
        <f>VLOOKUP(E315,Compte!A$1:K$398,2,FALSE)</f>
        <v>45370</v>
      </c>
      <c r="G315" s="173">
        <v>2024</v>
      </c>
      <c r="H315" s="111">
        <v>45381</v>
      </c>
      <c r="I315" s="112" t="s">
        <v>1833</v>
      </c>
      <c r="J315" s="92" t="s">
        <v>718</v>
      </c>
      <c r="K315" s="113" t="s">
        <v>121</v>
      </c>
      <c r="L315" s="114">
        <v>28738</v>
      </c>
      <c r="M315" s="98">
        <f t="shared" si="38"/>
        <v>45</v>
      </c>
      <c r="N315" s="125" t="s">
        <v>146</v>
      </c>
      <c r="O315" s="115">
        <v>5100</v>
      </c>
      <c r="P315" s="115" t="s">
        <v>123</v>
      </c>
      <c r="Q315" s="99" t="s">
        <v>135</v>
      </c>
      <c r="R315" s="116" t="s">
        <v>147</v>
      </c>
      <c r="S315" s="116" t="s">
        <v>1834</v>
      </c>
      <c r="T315" s="574" t="s">
        <v>1835</v>
      </c>
      <c r="U315" s="259"/>
      <c r="V315" s="259"/>
      <c r="W315" s="259"/>
      <c r="X315" s="259"/>
      <c r="Y315" s="259"/>
      <c r="Z315" s="41" t="s">
        <v>150</v>
      </c>
      <c r="AA315" s="91">
        <f>VLOOKUP(E315,Compte!A$1:K$398,9,FALSE)</f>
        <v>375</v>
      </c>
      <c r="AB315" s="102">
        <f t="shared" si="33"/>
        <v>265</v>
      </c>
      <c r="AC315" s="103">
        <f t="shared" si="34"/>
        <v>110</v>
      </c>
      <c r="AD315" s="118" t="s">
        <v>144</v>
      </c>
      <c r="AE315" s="118" t="s">
        <v>151</v>
      </c>
      <c r="AF315" s="118" t="s">
        <v>117</v>
      </c>
      <c r="AG315" s="119"/>
      <c r="AH315" s="119"/>
      <c r="AI315" s="517" t="s">
        <v>1836</v>
      </c>
      <c r="AJ315" s="103">
        <f t="shared" si="35"/>
        <v>265</v>
      </c>
      <c r="AK315" s="108">
        <v>140</v>
      </c>
      <c r="AL315" s="108">
        <v>125</v>
      </c>
      <c r="AM315" s="108"/>
      <c r="AN315" s="108"/>
      <c r="AO315" s="108"/>
      <c r="AP315" s="108"/>
      <c r="AQ315" s="108"/>
      <c r="AR315" s="109"/>
      <c r="AS315" s="110" t="str">
        <f>VLOOKUP(E315,Compte!A$1:K$398,10,FALSE)</f>
        <v>Cotisation 2024 Alexandre Lecomte 265 euros   cotisation 2024 Cinthia Alessio-Lecomte 110 euros</v>
      </c>
    </row>
    <row r="316" spans="1:45" ht="14.25" hidden="1" customHeight="1" x14ac:dyDescent="0.3">
      <c r="A316" s="91" t="str">
        <f t="shared" si="32"/>
        <v>LEFEBVRE Michael</v>
      </c>
      <c r="B316" s="91">
        <f t="shared" si="36"/>
        <v>277</v>
      </c>
      <c r="C316" s="9" t="s">
        <v>1837</v>
      </c>
      <c r="D316" s="91">
        <f>VLOOKUP(C316,Compte!F$1:K$398,6,FALSE)</f>
        <v>250</v>
      </c>
      <c r="E316" s="92">
        <v>250</v>
      </c>
      <c r="F316" s="93">
        <f>VLOOKUP(E316,Compte!A$1:K$398,2,FALSE)</f>
        <v>45387</v>
      </c>
      <c r="G316" s="236">
        <v>2024</v>
      </c>
      <c r="H316" s="111">
        <v>45552</v>
      </c>
      <c r="I316" s="203" t="s">
        <v>1838</v>
      </c>
      <c r="J316" s="204" t="s">
        <v>1839</v>
      </c>
      <c r="K316" s="113" t="s">
        <v>121</v>
      </c>
      <c r="L316" s="198"/>
      <c r="M316" s="98">
        <f t="shared" si="38"/>
        <v>123</v>
      </c>
      <c r="N316" s="137"/>
      <c r="O316" s="137"/>
      <c r="P316" s="137"/>
      <c r="Q316" s="433"/>
      <c r="R316" s="136"/>
      <c r="S316" s="136"/>
      <c r="T316" s="587"/>
      <c r="U316" s="259"/>
      <c r="V316" s="259"/>
      <c r="W316" s="259"/>
      <c r="X316" s="259"/>
      <c r="Y316" s="259"/>
      <c r="Z316" s="41" t="s">
        <v>1840</v>
      </c>
      <c r="AA316" s="91">
        <f>VLOOKUP(E316,Compte!A$1:K$398,9,FALSE)</f>
        <v>180</v>
      </c>
      <c r="AB316" s="102">
        <f t="shared" si="33"/>
        <v>180</v>
      </c>
      <c r="AC316" s="103">
        <f t="shared" si="34"/>
        <v>0</v>
      </c>
      <c r="AD316" s="118" t="s">
        <v>108</v>
      </c>
      <c r="AE316" s="118" t="s">
        <v>1525</v>
      </c>
      <c r="AF316" s="118" t="s">
        <v>174</v>
      </c>
      <c r="AG316" s="148"/>
      <c r="AH316" s="148"/>
      <c r="AI316" s="106" t="s">
        <v>1311</v>
      </c>
      <c r="AJ316" s="103">
        <f t="shared" si="35"/>
        <v>50</v>
      </c>
      <c r="AK316" s="108">
        <v>50</v>
      </c>
      <c r="AL316" s="108"/>
      <c r="AM316" s="108"/>
      <c r="AN316" s="108"/>
      <c r="AO316" s="108"/>
      <c r="AP316" s="108"/>
      <c r="AQ316" s="108">
        <v>130</v>
      </c>
      <c r="AR316" s="109"/>
      <c r="AS316" s="110" t="str">
        <f>VLOOKUP(E316,Compte!A$1:K$398,10,FALSE)</f>
        <v>Salle de sport</v>
      </c>
    </row>
    <row r="317" spans="1:45" ht="14.25" hidden="1" customHeight="1" x14ac:dyDescent="0.3">
      <c r="A317" s="91" t="str">
        <f t="shared" si="32"/>
        <v>LEFEBVRE Michael</v>
      </c>
      <c r="B317" s="91">
        <f t="shared" si="36"/>
        <v>277</v>
      </c>
      <c r="C317" s="9"/>
      <c r="D317" s="91" t="e">
        <f>VLOOKUP(C317,Compte!F$1:K$398,6,FALSE)</f>
        <v>#N/A</v>
      </c>
      <c r="E317" s="40">
        <v>4056</v>
      </c>
      <c r="F317" s="93">
        <f>VLOOKUP(E317,Compte!A$1:K$398,2,FALSE)</f>
        <v>45490</v>
      </c>
      <c r="G317" s="196">
        <v>2024</v>
      </c>
      <c r="H317" s="139">
        <v>45501</v>
      </c>
      <c r="I317" s="140" t="s">
        <v>1838</v>
      </c>
      <c r="J317" s="138" t="s">
        <v>1839</v>
      </c>
      <c r="K317" s="141" t="s">
        <v>121</v>
      </c>
      <c r="L317" s="142">
        <v>31530</v>
      </c>
      <c r="M317" s="98">
        <f t="shared" si="38"/>
        <v>37</v>
      </c>
      <c r="N317" s="429" t="s">
        <v>1841</v>
      </c>
      <c r="O317" s="143">
        <v>5380</v>
      </c>
      <c r="P317" s="143" t="s">
        <v>1842</v>
      </c>
      <c r="Q317" s="99" t="s">
        <v>135</v>
      </c>
      <c r="R317" s="144" t="s">
        <v>147</v>
      </c>
      <c r="S317" s="170" t="s">
        <v>1843</v>
      </c>
      <c r="T317" s="190" t="s">
        <v>1844</v>
      </c>
      <c r="U317" s="146"/>
      <c r="V317" s="146"/>
      <c r="W317" s="146"/>
      <c r="X317" s="146"/>
      <c r="Y317" s="146"/>
      <c r="Z317" s="41" t="s">
        <v>1840</v>
      </c>
      <c r="AA317" s="91">
        <f>VLOOKUP(E317,Compte!A$1:K$398,9,FALSE)</f>
        <v>30</v>
      </c>
      <c r="AB317" s="102">
        <f t="shared" si="33"/>
        <v>30</v>
      </c>
      <c r="AC317" s="103">
        <f t="shared" si="34"/>
        <v>0</v>
      </c>
      <c r="AD317" s="147" t="s">
        <v>160</v>
      </c>
      <c r="AE317" s="147" t="s">
        <v>161</v>
      </c>
      <c r="AF317" s="147" t="s">
        <v>162</v>
      </c>
      <c r="AG317" s="152"/>
      <c r="AH317" s="152"/>
      <c r="AI317" s="616" t="s">
        <v>163</v>
      </c>
      <c r="AJ317" s="103">
        <f t="shared" si="35"/>
        <v>30</v>
      </c>
      <c r="AK317" s="150">
        <v>5</v>
      </c>
      <c r="AL317" s="150">
        <v>25</v>
      </c>
      <c r="AM317" s="357"/>
      <c r="AN317" s="150"/>
      <c r="AO317" s="150"/>
      <c r="AP317" s="150"/>
      <c r="AQ317" s="108"/>
      <c r="AR317" s="109"/>
      <c r="AS317" s="110" t="str">
        <f>VLOOKUP(E317,Compte!A$1:K$398,10,FALSE)</f>
        <v>Cotisation YA-MTP Michael Lefebvre</v>
      </c>
    </row>
    <row r="318" spans="1:45" ht="14.25" customHeight="1" x14ac:dyDescent="0.3">
      <c r="A318" s="91" t="str">
        <f t="shared" si="32"/>
        <v>LEFEVRE Hélène</v>
      </c>
      <c r="B318" s="91">
        <f t="shared" si="36"/>
        <v>278</v>
      </c>
      <c r="C318" s="154" t="s">
        <v>1200</v>
      </c>
      <c r="D318" s="91">
        <f>VLOOKUP(C318,Compte!F$1:K$398,6,FALSE)</f>
        <v>90</v>
      </c>
      <c r="E318" s="92" t="s">
        <v>144</v>
      </c>
      <c r="F318" s="93">
        <f>VLOOKUP(E318,Compte!A$1:K$398,2,FALSE)</f>
        <v>0</v>
      </c>
      <c r="G318" s="183">
        <v>2024</v>
      </c>
      <c r="H318" s="111">
        <v>45340</v>
      </c>
      <c r="I318" s="112" t="s">
        <v>1845</v>
      </c>
      <c r="J318" s="92" t="s">
        <v>1846</v>
      </c>
      <c r="K318" s="113" t="s">
        <v>108</v>
      </c>
      <c r="L318" s="114">
        <v>34719</v>
      </c>
      <c r="M318" s="98">
        <f t="shared" si="38"/>
        <v>28</v>
      </c>
      <c r="N318" s="125" t="s">
        <v>1203</v>
      </c>
      <c r="O318" s="115">
        <v>5001</v>
      </c>
      <c r="P318" s="115" t="s">
        <v>599</v>
      </c>
      <c r="Q318" s="430" t="s">
        <v>734</v>
      </c>
      <c r="R318" s="116" t="s">
        <v>147</v>
      </c>
      <c r="S318" s="116" t="s">
        <v>1847</v>
      </c>
      <c r="T318" s="456" t="s">
        <v>1848</v>
      </c>
      <c r="U318" s="99"/>
      <c r="V318" s="99"/>
      <c r="W318" s="99"/>
      <c r="X318" s="99"/>
      <c r="Y318" s="99"/>
      <c r="Z318" s="41" t="s">
        <v>1206</v>
      </c>
      <c r="AA318" s="91">
        <f>VLOOKUP(E318,Compte!A$1:K$398,9,FALSE)</f>
        <v>0</v>
      </c>
      <c r="AB318" s="102">
        <f t="shared" si="33"/>
        <v>110</v>
      </c>
      <c r="AC318" s="103">
        <f t="shared" si="34"/>
        <v>-110</v>
      </c>
      <c r="AD318" s="118" t="s">
        <v>144</v>
      </c>
      <c r="AE318" s="118" t="s">
        <v>151</v>
      </c>
      <c r="AF318" s="118" t="s">
        <v>117</v>
      </c>
      <c r="AG318" s="119"/>
      <c r="AH318" s="119"/>
      <c r="AI318" s="517" t="s">
        <v>1849</v>
      </c>
      <c r="AJ318" s="103">
        <f t="shared" si="35"/>
        <v>110</v>
      </c>
      <c r="AK318" s="108"/>
      <c r="AL318" s="108">
        <v>110</v>
      </c>
      <c r="AM318" s="108"/>
      <c r="AN318" s="108"/>
      <c r="AO318" s="108"/>
      <c r="AP318" s="108"/>
      <c r="AQ318" s="108"/>
      <c r="AR318" s="109"/>
      <c r="AS318" s="110" t="str">
        <f>VLOOKUP(E318,Compte!A$1:K$398,10,FALSE)</f>
        <v>---</v>
      </c>
    </row>
    <row r="319" spans="1:45" ht="14.25" hidden="1" customHeight="1" x14ac:dyDescent="0.3">
      <c r="A319" s="91" t="str">
        <f t="shared" si="32"/>
        <v>LEJEUNE Colette</v>
      </c>
      <c r="B319" s="91">
        <f t="shared" si="36"/>
        <v>279</v>
      </c>
      <c r="C319" s="138" t="s">
        <v>1850</v>
      </c>
      <c r="D319" s="91">
        <f>VLOOKUP(C319,Compte!F$1:K$398,6,FALSE)</f>
        <v>4042</v>
      </c>
      <c r="E319" s="92">
        <v>4004</v>
      </c>
      <c r="F319" s="93">
        <f>VLOOKUP(E319,Compte!A$1:K$398,2,FALSE)</f>
        <v>45414</v>
      </c>
      <c r="G319" s="183">
        <v>2024</v>
      </c>
      <c r="H319" s="111">
        <v>45428</v>
      </c>
      <c r="I319" s="140" t="s">
        <v>1851</v>
      </c>
      <c r="J319" s="138" t="s">
        <v>1031</v>
      </c>
      <c r="K319" s="141" t="s">
        <v>108</v>
      </c>
      <c r="L319" s="142">
        <v>18585</v>
      </c>
      <c r="M319" s="98">
        <f t="shared" si="38"/>
        <v>73</v>
      </c>
      <c r="N319" s="143" t="s">
        <v>1852</v>
      </c>
      <c r="O319" s="143">
        <v>5537</v>
      </c>
      <c r="P319" s="143" t="s">
        <v>1853</v>
      </c>
      <c r="Q319" s="99" t="s">
        <v>135</v>
      </c>
      <c r="R319" s="144" t="s">
        <v>147</v>
      </c>
      <c r="S319" s="144" t="s">
        <v>1854</v>
      </c>
      <c r="T319" s="462" t="s">
        <v>1855</v>
      </c>
      <c r="U319" s="99"/>
      <c r="V319" s="99"/>
      <c r="W319" s="99"/>
      <c r="X319" s="99"/>
      <c r="Y319" s="99"/>
      <c r="Z319" s="41" t="s">
        <v>1856</v>
      </c>
      <c r="AA319" s="91">
        <f>VLOOKUP(E319,Compte!A$1:K$398,9,FALSE)</f>
        <v>165</v>
      </c>
      <c r="AB319" s="102">
        <f t="shared" si="33"/>
        <v>175</v>
      </c>
      <c r="AC319" s="103">
        <f t="shared" si="34"/>
        <v>-10</v>
      </c>
      <c r="AD319" s="147" t="s">
        <v>115</v>
      </c>
      <c r="AE319" s="147" t="s">
        <v>116</v>
      </c>
      <c r="AF319" s="147" t="s">
        <v>188</v>
      </c>
      <c r="AG319" s="152"/>
      <c r="AH319" s="152"/>
      <c r="AI319" s="149"/>
      <c r="AJ319" s="103">
        <f t="shared" si="35"/>
        <v>175</v>
      </c>
      <c r="AK319" s="150">
        <v>110</v>
      </c>
      <c r="AL319" s="150">
        <v>65</v>
      </c>
      <c r="AM319" s="357"/>
      <c r="AN319" s="150"/>
      <c r="AO319" s="150"/>
      <c r="AP319" s="150"/>
      <c r="AQ319" s="108"/>
      <c r="AR319" s="109"/>
      <c r="AS319" s="110" t="str">
        <f>VLOOKUP(E319,Compte!A$1:K$398,10,FALSE)</f>
        <v>Annee 2024 tennis</v>
      </c>
    </row>
    <row r="320" spans="1:45" ht="14.25" hidden="1" customHeight="1" x14ac:dyDescent="0.3">
      <c r="A320" s="91" t="str">
        <f t="shared" si="32"/>
        <v>LEJEUNE Colette</v>
      </c>
      <c r="B320" s="91">
        <f t="shared" si="36"/>
        <v>279</v>
      </c>
      <c r="C320" s="92" t="s">
        <v>1850</v>
      </c>
      <c r="D320" s="91">
        <f>VLOOKUP(C320,Compte!F$1:K$398,6,FALSE)</f>
        <v>4042</v>
      </c>
      <c r="E320" s="92">
        <v>4042</v>
      </c>
      <c r="F320" s="93">
        <f>VLOOKUP(E320,Compte!A$1:K$398,2,FALSE)</f>
        <v>45477</v>
      </c>
      <c r="G320" s="183">
        <v>2024</v>
      </c>
      <c r="H320" s="111">
        <v>45428</v>
      </c>
      <c r="I320" s="112" t="s">
        <v>1851</v>
      </c>
      <c r="J320" s="92" t="s">
        <v>1031</v>
      </c>
      <c r="K320" s="113"/>
      <c r="L320" s="114"/>
      <c r="M320" s="98">
        <f t="shared" si="38"/>
        <v>123</v>
      </c>
      <c r="N320" s="115"/>
      <c r="O320" s="115"/>
      <c r="P320" s="115"/>
      <c r="Q320" s="433"/>
      <c r="R320" s="116"/>
      <c r="S320" s="116"/>
      <c r="T320" s="462"/>
      <c r="U320" s="99"/>
      <c r="V320" s="99"/>
      <c r="W320" s="99"/>
      <c r="X320" s="99"/>
      <c r="Y320" s="99"/>
      <c r="Z320" s="41" t="s">
        <v>1856</v>
      </c>
      <c r="AA320" s="91">
        <f>VLOOKUP(E320,Compte!A$1:K$398,9,FALSE)</f>
        <v>10</v>
      </c>
      <c r="AB320" s="102">
        <f t="shared" si="33"/>
        <v>0</v>
      </c>
      <c r="AC320" s="103">
        <f t="shared" si="34"/>
        <v>10</v>
      </c>
      <c r="AD320" s="118" t="s">
        <v>115</v>
      </c>
      <c r="AE320" s="118" t="s">
        <v>116</v>
      </c>
      <c r="AF320" s="118" t="s">
        <v>188</v>
      </c>
      <c r="AG320" s="119"/>
      <c r="AH320" s="119"/>
      <c r="AI320" s="106"/>
      <c r="AJ320" s="103">
        <f t="shared" si="35"/>
        <v>0</v>
      </c>
      <c r="AK320" s="108"/>
      <c r="AL320" s="108"/>
      <c r="AM320" s="108"/>
      <c r="AN320" s="108"/>
      <c r="AO320" s="108"/>
      <c r="AP320" s="108"/>
      <c r="AQ320" s="108"/>
      <c r="AR320" s="109"/>
      <c r="AS320" s="110" t="str">
        <f>VLOOKUP(E320,Compte!A$1:K$398,10,FALSE)</f>
        <v>Cotisation tennis 2024 - régularisation</v>
      </c>
    </row>
    <row r="321" spans="1:45" ht="14.25" hidden="1" customHeight="1" x14ac:dyDescent="0.3">
      <c r="A321" s="91" t="str">
        <f t="shared" si="32"/>
        <v>LENGELÉ Clémentine</v>
      </c>
      <c r="B321" s="91">
        <f t="shared" si="36"/>
        <v>280</v>
      </c>
      <c r="C321" s="400" t="s">
        <v>1857</v>
      </c>
      <c r="D321" s="91">
        <f>VLOOKUP(C321,Compte!F$1:K$398,6,FALSE)</f>
        <v>100</v>
      </c>
      <c r="E321" s="92">
        <v>100</v>
      </c>
      <c r="F321" s="93">
        <f>VLOOKUP(E321,Compte!A$1:K$398,2,FALSE)</f>
        <v>45336</v>
      </c>
      <c r="G321" s="301">
        <v>2024</v>
      </c>
      <c r="H321" s="162">
        <v>45340</v>
      </c>
      <c r="I321" s="178" t="s">
        <v>1858</v>
      </c>
      <c r="J321" s="161" t="s">
        <v>1738</v>
      </c>
      <c r="K321" s="165" t="s">
        <v>108</v>
      </c>
      <c r="L321" s="166">
        <v>39434</v>
      </c>
      <c r="M321" s="98">
        <f t="shared" si="38"/>
        <v>16</v>
      </c>
      <c r="N321" s="146" t="s">
        <v>1859</v>
      </c>
      <c r="O321" s="146">
        <v>5081</v>
      </c>
      <c r="P321" s="146" t="s">
        <v>1860</v>
      </c>
      <c r="Q321" s="99" t="s">
        <v>135</v>
      </c>
      <c r="R321" s="167" t="s">
        <v>147</v>
      </c>
      <c r="S321" s="444" t="s">
        <v>1861</v>
      </c>
      <c r="T321" s="472" t="s">
        <v>1862</v>
      </c>
      <c r="U321" s="146"/>
      <c r="V321" s="146"/>
      <c r="W321" s="146"/>
      <c r="X321" s="146"/>
      <c r="Y321" s="146"/>
      <c r="Z321" s="41" t="s">
        <v>1863</v>
      </c>
      <c r="AA321" s="91">
        <f>VLOOKUP(E321,Compte!A$1:K$398,9,FALSE)</f>
        <v>190</v>
      </c>
      <c r="AB321" s="102">
        <f t="shared" si="33"/>
        <v>95</v>
      </c>
      <c r="AC321" s="103">
        <f t="shared" si="34"/>
        <v>95</v>
      </c>
      <c r="AD321" s="168" t="s">
        <v>115</v>
      </c>
      <c r="AE321" s="168" t="s">
        <v>128</v>
      </c>
      <c r="AF321" s="168" t="s">
        <v>142</v>
      </c>
      <c r="AG321" s="507"/>
      <c r="AH321" s="507"/>
      <c r="AI321" s="149"/>
      <c r="AJ321" s="103">
        <f t="shared" si="35"/>
        <v>95</v>
      </c>
      <c r="AK321" s="169">
        <v>50</v>
      </c>
      <c r="AL321" s="169">
        <v>45</v>
      </c>
      <c r="AM321" s="169"/>
      <c r="AN321" s="169"/>
      <c r="AO321" s="169"/>
      <c r="AP321" s="169"/>
      <c r="AQ321" s="108"/>
      <c r="AR321" s="109"/>
      <c r="AS321" s="110" t="str">
        <f>VLOOKUP(E321,Compte!A$1:K$398,10,FALSE)</f>
        <v>Lengele Clementine TENNIS (18/12/2007) Lengele Simon YACHTING ( 20/12/2011)</v>
      </c>
    </row>
    <row r="322" spans="1:45" ht="14.25" hidden="1" customHeight="1" x14ac:dyDescent="0.3">
      <c r="A322" s="91" t="str">
        <f t="shared" si="32"/>
        <v>LENGELÉ Simon</v>
      </c>
      <c r="B322" s="91">
        <f t="shared" si="36"/>
        <v>281</v>
      </c>
      <c r="C322" s="154" t="s">
        <v>1857</v>
      </c>
      <c r="D322" s="91">
        <f>VLOOKUP(C322,Compte!F$1:K$398,6,FALSE)</f>
        <v>100</v>
      </c>
      <c r="E322" s="92" t="s">
        <v>144</v>
      </c>
      <c r="F322" s="93">
        <f>VLOOKUP(E322,Compte!A$1:K$398,2,FALSE)</f>
        <v>0</v>
      </c>
      <c r="G322" s="196">
        <v>2024</v>
      </c>
      <c r="H322" s="139">
        <v>45340</v>
      </c>
      <c r="I322" s="112" t="s">
        <v>1858</v>
      </c>
      <c r="J322" s="92" t="s">
        <v>1864</v>
      </c>
      <c r="K322" s="113" t="s">
        <v>121</v>
      </c>
      <c r="L322" s="114">
        <v>40897</v>
      </c>
      <c r="M322" s="98">
        <f t="shared" si="38"/>
        <v>12</v>
      </c>
      <c r="N322" s="115" t="s">
        <v>1859</v>
      </c>
      <c r="O322" s="115">
        <v>5081</v>
      </c>
      <c r="P322" s="115" t="s">
        <v>1860</v>
      </c>
      <c r="Q322" s="99" t="s">
        <v>135</v>
      </c>
      <c r="R322" s="116" t="s">
        <v>147</v>
      </c>
      <c r="S322" s="116" t="s">
        <v>1861</v>
      </c>
      <c r="T322" s="126" t="s">
        <v>1862</v>
      </c>
      <c r="U322" s="99"/>
      <c r="V322" s="99"/>
      <c r="W322" s="99"/>
      <c r="X322" s="99"/>
      <c r="Y322" s="99"/>
      <c r="Z322" s="41" t="s">
        <v>1863</v>
      </c>
      <c r="AA322" s="91">
        <f>VLOOKUP(E322,Compte!A$1:K$398,9,FALSE)</f>
        <v>0</v>
      </c>
      <c r="AB322" s="102">
        <f t="shared" si="33"/>
        <v>95</v>
      </c>
      <c r="AC322" s="103">
        <f t="shared" si="34"/>
        <v>-95</v>
      </c>
      <c r="AD322" s="118" t="s">
        <v>160</v>
      </c>
      <c r="AE322" s="118" t="s">
        <v>164</v>
      </c>
      <c r="AF322" s="118" t="s">
        <v>142</v>
      </c>
      <c r="AG322" s="119"/>
      <c r="AH322" s="119"/>
      <c r="AI322" s="391" t="s">
        <v>212</v>
      </c>
      <c r="AJ322" s="103">
        <f t="shared" si="35"/>
        <v>95</v>
      </c>
      <c r="AK322" s="108">
        <v>50</v>
      </c>
      <c r="AL322" s="108">
        <v>45</v>
      </c>
      <c r="AM322" s="108"/>
      <c r="AN322" s="108"/>
      <c r="AO322" s="108"/>
      <c r="AP322" s="108"/>
      <c r="AQ322" s="108"/>
      <c r="AR322" s="109"/>
      <c r="AS322" s="110" t="str">
        <f>VLOOKUP(E322,Compte!A$1:K$398,10,FALSE)</f>
        <v>---</v>
      </c>
    </row>
    <row r="323" spans="1:45" ht="14.25" hidden="1" customHeight="1" x14ac:dyDescent="0.3">
      <c r="A323" s="91" t="str">
        <f t="shared" si="32"/>
        <v>LENOIR Laurence</v>
      </c>
      <c r="B323" s="91">
        <f t="shared" si="36"/>
        <v>282</v>
      </c>
      <c r="C323" s="41" t="s">
        <v>1865</v>
      </c>
      <c r="D323" s="91" t="e">
        <f>VLOOKUP(C323,Compte!F$1:K$398,6,FALSE)</f>
        <v>#N/A</v>
      </c>
      <c r="E323" s="92">
        <v>254</v>
      </c>
      <c r="F323" s="93">
        <f>VLOOKUP(E323,Compte!A$1:K$398,2,FALSE)</f>
        <v>45390</v>
      </c>
      <c r="G323" s="196">
        <v>2024</v>
      </c>
      <c r="H323" s="95">
        <v>45399</v>
      </c>
      <c r="I323" s="84" t="s">
        <v>1866</v>
      </c>
      <c r="J323" s="41" t="s">
        <v>343</v>
      </c>
      <c r="K323" s="96" t="s">
        <v>108</v>
      </c>
      <c r="L323" s="97">
        <v>26857</v>
      </c>
      <c r="M323" s="98">
        <f t="shared" si="38"/>
        <v>50</v>
      </c>
      <c r="N323" s="99" t="s">
        <v>1867</v>
      </c>
      <c r="O323" s="99">
        <v>5100</v>
      </c>
      <c r="P323" s="99" t="s">
        <v>123</v>
      </c>
      <c r="Q323" s="99" t="s">
        <v>135</v>
      </c>
      <c r="R323" s="100" t="s">
        <v>147</v>
      </c>
      <c r="S323" s="188" t="s">
        <v>1868</v>
      </c>
      <c r="T323" s="470" t="s">
        <v>1869</v>
      </c>
      <c r="U323" s="99"/>
      <c r="V323" s="99"/>
      <c r="W323" s="99"/>
      <c r="X323" s="99"/>
      <c r="Y323" s="99"/>
      <c r="Z323" s="41" t="s">
        <v>1870</v>
      </c>
      <c r="AA323" s="91">
        <f>VLOOKUP(E323,Compte!A$1:K$398,9,FALSE)</f>
        <v>90</v>
      </c>
      <c r="AB323" s="102">
        <f t="shared" si="33"/>
        <v>90</v>
      </c>
      <c r="AC323" s="103">
        <f t="shared" si="34"/>
        <v>0</v>
      </c>
      <c r="AD323" s="104" t="s">
        <v>160</v>
      </c>
      <c r="AE323" s="104" t="s">
        <v>161</v>
      </c>
      <c r="AF323" s="104" t="s">
        <v>211</v>
      </c>
      <c r="AG323" s="105"/>
      <c r="AH323" s="105"/>
      <c r="AI323" s="515" t="s">
        <v>220</v>
      </c>
      <c r="AJ323" s="103">
        <f t="shared" si="35"/>
        <v>90</v>
      </c>
      <c r="AK323" s="107">
        <v>50</v>
      </c>
      <c r="AL323" s="107">
        <v>40</v>
      </c>
      <c r="AM323" s="356"/>
      <c r="AN323" s="41"/>
      <c r="AO323" s="41"/>
      <c r="AP323" s="41"/>
      <c r="AQ323" s="92"/>
      <c r="AR323" s="124"/>
      <c r="AS323" s="110" t="str">
        <f>VLOOKUP(E323,Compte!A$1:K$398,10,FALSE)</f>
        <v>Cotisation YA-VCR Laurence Lenoir</v>
      </c>
    </row>
    <row r="324" spans="1:45" ht="14.25" customHeight="1" x14ac:dyDescent="0.3">
      <c r="A324" s="91" t="str">
        <f t="shared" si="32"/>
        <v>LÉONARD Stéphanie</v>
      </c>
      <c r="B324" s="91">
        <f t="shared" si="36"/>
        <v>283</v>
      </c>
      <c r="C324" s="40" t="s">
        <v>1871</v>
      </c>
      <c r="D324" s="91" t="e">
        <f>VLOOKUP(C324,Compte!F$1:K$398,6,FALSE)</f>
        <v>#N/A</v>
      </c>
      <c r="E324" s="92" t="s">
        <v>144</v>
      </c>
      <c r="F324" s="93">
        <f>VLOOKUP(E324,Compte!A$1:K$398,2,FALSE)</f>
        <v>0</v>
      </c>
      <c r="G324" s="94">
        <v>2024</v>
      </c>
      <c r="H324" s="111">
        <v>45340</v>
      </c>
      <c r="I324" s="84" t="s">
        <v>1872</v>
      </c>
      <c r="J324" s="41" t="s">
        <v>485</v>
      </c>
      <c r="K324" s="113" t="s">
        <v>108</v>
      </c>
      <c r="L324" s="120">
        <v>26632</v>
      </c>
      <c r="M324" s="98">
        <f t="shared" si="38"/>
        <v>51</v>
      </c>
      <c r="N324" s="125" t="s">
        <v>1873</v>
      </c>
      <c r="O324" s="115">
        <v>5100</v>
      </c>
      <c r="P324" s="115" t="s">
        <v>465</v>
      </c>
      <c r="Q324" s="430" t="s">
        <v>135</v>
      </c>
      <c r="R324" s="116" t="s">
        <v>147</v>
      </c>
      <c r="S324" s="116" t="s">
        <v>1874</v>
      </c>
      <c r="T324" s="484" t="s">
        <v>1875</v>
      </c>
      <c r="U324" s="99"/>
      <c r="V324" s="99"/>
      <c r="W324" s="99"/>
      <c r="X324" s="99"/>
      <c r="Y324" s="99"/>
      <c r="Z324" s="41" t="s">
        <v>1590</v>
      </c>
      <c r="AA324" s="91">
        <f>VLOOKUP(E324,Compte!A$1:K$398,9,FALSE)</f>
        <v>0</v>
      </c>
      <c r="AB324" s="102">
        <f t="shared" si="33"/>
        <v>110</v>
      </c>
      <c r="AC324" s="103">
        <f t="shared" si="34"/>
        <v>-110</v>
      </c>
      <c r="AD324" s="118" t="s">
        <v>144</v>
      </c>
      <c r="AE324" s="118" t="s">
        <v>151</v>
      </c>
      <c r="AF324" s="118" t="s">
        <v>117</v>
      </c>
      <c r="AG324" s="152"/>
      <c r="AH324" s="152"/>
      <c r="AI324" s="521" t="s">
        <v>1876</v>
      </c>
      <c r="AJ324" s="103">
        <f t="shared" si="35"/>
        <v>110</v>
      </c>
      <c r="AK324" s="108">
        <v>0</v>
      </c>
      <c r="AL324" s="108">
        <v>110</v>
      </c>
      <c r="AM324" s="108"/>
      <c r="AN324" s="92"/>
      <c r="AO324" s="92"/>
      <c r="AP324" s="92"/>
      <c r="AQ324" s="92"/>
      <c r="AR324" s="124"/>
      <c r="AS324" s="110" t="str">
        <f>VLOOKUP(E324,Compte!A$1:K$398,10,FALSE)</f>
        <v>---</v>
      </c>
    </row>
    <row r="325" spans="1:45" ht="14.25" hidden="1" customHeight="1" x14ac:dyDescent="0.3">
      <c r="A325" s="91" t="str">
        <f t="shared" ref="A325:A388" si="39">CONCATENATE(I325," ",J325)</f>
        <v>LÉONARD Stéphanie</v>
      </c>
      <c r="B325" s="91">
        <f t="shared" si="36"/>
        <v>283</v>
      </c>
      <c r="C325" s="92" t="s">
        <v>1871</v>
      </c>
      <c r="D325" s="91" t="e">
        <f>VLOOKUP(C325,Compte!F$1:K$398,6,FALSE)</f>
        <v>#N/A</v>
      </c>
      <c r="E325" s="92" t="s">
        <v>144</v>
      </c>
      <c r="F325" s="93">
        <f>VLOOKUP(E325,Compte!A$1:K$398,2,FALSE)</f>
        <v>0</v>
      </c>
      <c r="G325" s="94">
        <v>2024</v>
      </c>
      <c r="H325" s="111">
        <v>45340</v>
      </c>
      <c r="I325" s="112" t="s">
        <v>1872</v>
      </c>
      <c r="J325" s="92" t="s">
        <v>485</v>
      </c>
      <c r="K325" s="113" t="s">
        <v>108</v>
      </c>
      <c r="L325" s="120">
        <v>26632</v>
      </c>
      <c r="M325" s="98">
        <f t="shared" si="38"/>
        <v>51</v>
      </c>
      <c r="N325" s="115" t="s">
        <v>1877</v>
      </c>
      <c r="O325" s="115">
        <v>5530</v>
      </c>
      <c r="P325" s="115" t="s">
        <v>345</v>
      </c>
      <c r="Q325" s="433"/>
      <c r="R325" s="116" t="s">
        <v>147</v>
      </c>
      <c r="S325" s="116" t="s">
        <v>1874</v>
      </c>
      <c r="T325" s="126" t="s">
        <v>1878</v>
      </c>
      <c r="U325" s="99"/>
      <c r="V325" s="99"/>
      <c r="W325" s="99"/>
      <c r="X325" s="99"/>
      <c r="Y325" s="99"/>
      <c r="Z325" s="41" t="s">
        <v>1590</v>
      </c>
      <c r="AA325" s="91">
        <f>VLOOKUP(E325,Compte!A$1:K$398,9,FALSE)</f>
        <v>0</v>
      </c>
      <c r="AB325" s="102">
        <f t="shared" ref="AB325:AB388" si="40">SUM(AK325:AR325)</f>
        <v>65</v>
      </c>
      <c r="AC325" s="103">
        <f t="shared" ref="AC325:AC388" si="41">AA325-AB325</f>
        <v>-65</v>
      </c>
      <c r="AD325" s="118" t="s">
        <v>115</v>
      </c>
      <c r="AE325" s="118" t="s">
        <v>116</v>
      </c>
      <c r="AF325" s="118" t="s">
        <v>188</v>
      </c>
      <c r="AG325" s="119"/>
      <c r="AH325" s="119"/>
      <c r="AI325" s="106"/>
      <c r="AJ325" s="103">
        <f t="shared" ref="AJ325:AJ388" si="42">AK325+AL325</f>
        <v>65</v>
      </c>
      <c r="AK325" s="108"/>
      <c r="AL325" s="108">
        <v>65</v>
      </c>
      <c r="AM325" s="108"/>
      <c r="AN325" s="108"/>
      <c r="AO325" s="108"/>
      <c r="AP325" s="108"/>
      <c r="AQ325" s="108"/>
      <c r="AR325" s="109"/>
      <c r="AS325" s="110" t="str">
        <f>VLOOKUP(E325,Compte!A$1:K$398,10,FALSE)</f>
        <v>---</v>
      </c>
    </row>
    <row r="326" spans="1:45" ht="14.25" customHeight="1" x14ac:dyDescent="0.3">
      <c r="A326" s="91" t="str">
        <f t="shared" si="39"/>
        <v>LEROY (Vermeiren) Anne</v>
      </c>
      <c r="B326" s="91">
        <f t="shared" si="36"/>
        <v>284</v>
      </c>
      <c r="C326" s="138" t="s">
        <v>1879</v>
      </c>
      <c r="D326" s="91" t="e">
        <f>VLOOKUP(C326,Compte!F$1:K$398,6,FALSE)</f>
        <v>#N/A</v>
      </c>
      <c r="E326" s="92" t="s">
        <v>144</v>
      </c>
      <c r="F326" s="93">
        <f>VLOOKUP(E326,Compte!A$1:K$398,2,FALSE)</f>
        <v>0</v>
      </c>
      <c r="G326" s="183">
        <v>2024</v>
      </c>
      <c r="H326" s="139">
        <v>45340</v>
      </c>
      <c r="I326" s="140" t="s">
        <v>1880</v>
      </c>
      <c r="J326" s="138" t="s">
        <v>752</v>
      </c>
      <c r="K326" s="408" t="s">
        <v>108</v>
      </c>
      <c r="L326" s="414">
        <v>24290</v>
      </c>
      <c r="M326" s="98">
        <f t="shared" si="38"/>
        <v>57</v>
      </c>
      <c r="N326" s="422" t="s">
        <v>1881</v>
      </c>
      <c r="O326" s="143">
        <v>5004</v>
      </c>
      <c r="P326" s="141" t="s">
        <v>803</v>
      </c>
      <c r="Q326" s="437" t="s">
        <v>135</v>
      </c>
      <c r="R326" s="144" t="s">
        <v>147</v>
      </c>
      <c r="S326" s="277" t="s">
        <v>1882</v>
      </c>
      <c r="T326" s="141" t="s">
        <v>1883</v>
      </c>
      <c r="U326" s="146"/>
      <c r="V326" s="146"/>
      <c r="W326" s="146"/>
      <c r="X326" s="146"/>
      <c r="Y326" s="146"/>
      <c r="Z326" s="41" t="s">
        <v>1884</v>
      </c>
      <c r="AA326" s="91">
        <f>VLOOKUP(E326,Compte!A$1:K$398,9,FALSE)</f>
        <v>0</v>
      </c>
      <c r="AB326" s="102">
        <f t="shared" si="40"/>
        <v>155</v>
      </c>
      <c r="AC326" s="103">
        <f t="shared" si="41"/>
        <v>-155</v>
      </c>
      <c r="AD326" s="147" t="s">
        <v>144</v>
      </c>
      <c r="AE326" s="147" t="s">
        <v>151</v>
      </c>
      <c r="AF326" s="147" t="s">
        <v>117</v>
      </c>
      <c r="AG326" s="508"/>
      <c r="AH326" s="508"/>
      <c r="AI326" s="514" t="s">
        <v>1885</v>
      </c>
      <c r="AJ326" s="103">
        <f t="shared" si="42"/>
        <v>110</v>
      </c>
      <c r="AK326" s="150"/>
      <c r="AL326" s="150">
        <v>110</v>
      </c>
      <c r="AM326" s="357"/>
      <c r="AN326" s="150"/>
      <c r="AO326" s="150"/>
      <c r="AP326" s="150">
        <v>15</v>
      </c>
      <c r="AQ326" s="108">
        <v>30</v>
      </c>
      <c r="AR326" s="109"/>
      <c r="AS326" s="110" t="str">
        <f>VLOOKUP(E326,Compte!A$1:K$398,10,FALSE)</f>
        <v>---</v>
      </c>
    </row>
    <row r="327" spans="1:45" ht="14.25" hidden="1" customHeight="1" x14ac:dyDescent="0.3">
      <c r="A327" s="91" t="str">
        <f t="shared" si="39"/>
        <v>LESIRE Roland</v>
      </c>
      <c r="B327" s="91">
        <f t="shared" ref="B327:B390" si="43">IF(OR(A327=A326,NOT(G327=2024)),B326,B326+1)</f>
        <v>285</v>
      </c>
      <c r="C327" s="92"/>
      <c r="D327" s="91" t="e">
        <f>VLOOKUP(C327,Compte!F$1:K$398,6,FALSE)</f>
        <v>#N/A</v>
      </c>
      <c r="E327" s="92">
        <v>418</v>
      </c>
      <c r="F327" s="93">
        <f>VLOOKUP(E327,Compte!A$1:K$398,2,FALSE)</f>
        <v>45588</v>
      </c>
      <c r="G327" s="155">
        <v>2024</v>
      </c>
      <c r="H327" s="95">
        <v>45651</v>
      </c>
      <c r="I327" s="140" t="s">
        <v>3808</v>
      </c>
      <c r="J327" s="92" t="s">
        <v>224</v>
      </c>
      <c r="K327" s="113" t="s">
        <v>121</v>
      </c>
      <c r="L327" s="114">
        <v>21580</v>
      </c>
      <c r="M327" s="98">
        <f t="shared" si="38"/>
        <v>64</v>
      </c>
      <c r="N327" s="115" t="s">
        <v>3809</v>
      </c>
      <c r="O327" s="115">
        <v>6250</v>
      </c>
      <c r="P327" s="115" t="s">
        <v>3810</v>
      </c>
      <c r="Q327" s="99" t="s">
        <v>135</v>
      </c>
      <c r="R327" s="116" t="s">
        <v>147</v>
      </c>
      <c r="S327" s="121" t="s">
        <v>3811</v>
      </c>
      <c r="T327" s="394" t="s">
        <v>3812</v>
      </c>
      <c r="U327" s="99"/>
      <c r="V327" s="99"/>
      <c r="W327" s="99"/>
      <c r="X327" s="99"/>
      <c r="Y327" s="99"/>
      <c r="Z327" s="41" t="s">
        <v>3813</v>
      </c>
      <c r="AA327" s="91">
        <f>VLOOKUP(E327,Compte!A$1:K$398,9,FALSE)</f>
        <v>90</v>
      </c>
      <c r="AB327" s="123">
        <f t="shared" si="40"/>
        <v>90</v>
      </c>
      <c r="AC327" s="91">
        <f t="shared" si="41"/>
        <v>0</v>
      </c>
      <c r="AD327" s="118" t="s">
        <v>160</v>
      </c>
      <c r="AE327" s="118" t="s">
        <v>161</v>
      </c>
      <c r="AF327" s="118" t="s">
        <v>211</v>
      </c>
      <c r="AG327" s="119"/>
      <c r="AH327" s="119"/>
      <c r="AI327" s="393" t="s">
        <v>3844</v>
      </c>
      <c r="AJ327" s="103">
        <f t="shared" si="42"/>
        <v>90</v>
      </c>
      <c r="AK327" s="92">
        <v>50</v>
      </c>
      <c r="AL327" s="92">
        <v>40</v>
      </c>
      <c r="AM327" s="92"/>
      <c r="AN327" s="92"/>
      <c r="AO327" s="92"/>
      <c r="AP327" s="92"/>
      <c r="AQ327" s="92"/>
      <c r="AR327" s="124"/>
      <c r="AS327" s="110" t="str">
        <f>VLOOKUP(E327,Compte!A$1:K$398,10,FALSE)</f>
        <v>240-101-0026 cotisation YA-VCR Roland Lesire</v>
      </c>
    </row>
    <row r="328" spans="1:45" ht="14.25" hidden="1" customHeight="1" x14ac:dyDescent="0.3">
      <c r="A328" s="91" t="str">
        <f t="shared" si="39"/>
        <v>LIBERTON Laurent</v>
      </c>
      <c r="B328" s="91">
        <f t="shared" si="43"/>
        <v>286</v>
      </c>
      <c r="C328" s="92" t="s">
        <v>1887</v>
      </c>
      <c r="D328" s="91">
        <f>VLOOKUP(C328,Compte!F$1:K$398,6,FALSE)</f>
        <v>72</v>
      </c>
      <c r="E328" s="92">
        <v>72</v>
      </c>
      <c r="F328" s="93">
        <f>VLOOKUP(E328,Compte!A$1:K$398,2,FALSE)</f>
        <v>45322</v>
      </c>
      <c r="G328" s="128">
        <v>2024</v>
      </c>
      <c r="H328" s="111">
        <v>45340</v>
      </c>
      <c r="I328" s="405" t="s">
        <v>1888</v>
      </c>
      <c r="J328" s="92" t="s">
        <v>914</v>
      </c>
      <c r="K328" s="413" t="s">
        <v>121</v>
      </c>
      <c r="L328" s="421">
        <v>32368</v>
      </c>
      <c r="M328" s="98">
        <f t="shared" si="38"/>
        <v>35</v>
      </c>
      <c r="N328" s="115" t="s">
        <v>1889</v>
      </c>
      <c r="O328" s="115">
        <v>5100</v>
      </c>
      <c r="P328" s="115" t="s">
        <v>169</v>
      </c>
      <c r="Q328" s="99" t="s">
        <v>135</v>
      </c>
      <c r="R328" s="116" t="s">
        <v>147</v>
      </c>
      <c r="S328" s="181" t="s">
        <v>1890</v>
      </c>
      <c r="T328" s="115" t="s">
        <v>1891</v>
      </c>
      <c r="U328" s="99"/>
      <c r="V328" s="99"/>
      <c r="W328" s="99"/>
      <c r="X328" s="99"/>
      <c r="Y328" s="99"/>
      <c r="Z328" s="41" t="s">
        <v>1892</v>
      </c>
      <c r="AA328" s="91">
        <f>VLOOKUP(E328,Compte!A$1:K$398,9,FALSE)</f>
        <v>165</v>
      </c>
      <c r="AB328" s="102">
        <f t="shared" si="40"/>
        <v>165</v>
      </c>
      <c r="AC328" s="103">
        <f t="shared" si="41"/>
        <v>0</v>
      </c>
      <c r="AD328" s="118" t="s">
        <v>160</v>
      </c>
      <c r="AE328" s="118" t="s">
        <v>161</v>
      </c>
      <c r="AF328" s="118" t="s">
        <v>188</v>
      </c>
      <c r="AG328" s="119"/>
      <c r="AH328" s="119"/>
      <c r="AI328" s="515" t="s">
        <v>212</v>
      </c>
      <c r="AJ328" s="103">
        <f t="shared" si="42"/>
        <v>165</v>
      </c>
      <c r="AK328" s="108">
        <v>110</v>
      </c>
      <c r="AL328" s="108">
        <v>55</v>
      </c>
      <c r="AM328" s="108"/>
      <c r="AN328" s="108"/>
      <c r="AO328" s="108"/>
      <c r="AP328" s="108"/>
      <c r="AQ328" s="108"/>
      <c r="AR328" s="109"/>
      <c r="AS328" s="110" t="str">
        <f>VLOOKUP(E328,Compte!A$1:K$398,10,FALSE)</f>
        <v>cotisation individuelle adulte yachting Liberton Laurent</v>
      </c>
    </row>
    <row r="329" spans="1:45" ht="14.25" hidden="1" customHeight="1" x14ac:dyDescent="0.3">
      <c r="A329" s="91" t="str">
        <f t="shared" si="39"/>
        <v>LIÉGEOIS Charlie</v>
      </c>
      <c r="B329" s="91">
        <f t="shared" si="43"/>
        <v>287</v>
      </c>
      <c r="C329" s="41" t="s">
        <v>1893</v>
      </c>
      <c r="D329" s="91">
        <f>VLOOKUP(C329,Compte!F$1:K$398,6,FALSE)</f>
        <v>278</v>
      </c>
      <c r="E329" s="92">
        <v>277</v>
      </c>
      <c r="F329" s="93">
        <f>VLOOKUP(E329,Compte!A$1:K$398,2,FALSE)</f>
        <v>45397</v>
      </c>
      <c r="G329" s="173">
        <v>2024</v>
      </c>
      <c r="H329" s="95">
        <v>45410</v>
      </c>
      <c r="I329" s="84" t="s">
        <v>1894</v>
      </c>
      <c r="J329" s="41" t="s">
        <v>626</v>
      </c>
      <c r="K329" s="96" t="s">
        <v>121</v>
      </c>
      <c r="L329" s="216">
        <v>40834</v>
      </c>
      <c r="M329" s="98">
        <f t="shared" si="38"/>
        <v>12</v>
      </c>
      <c r="N329" s="217" t="s">
        <v>1895</v>
      </c>
      <c r="O329" s="558">
        <v>5170</v>
      </c>
      <c r="P329" s="217" t="s">
        <v>1196</v>
      </c>
      <c r="Q329" s="99" t="s">
        <v>135</v>
      </c>
      <c r="R329" s="100" t="s">
        <v>147</v>
      </c>
      <c r="S329" s="224" t="s">
        <v>1896</v>
      </c>
      <c r="T329" s="501" t="s">
        <v>1897</v>
      </c>
      <c r="U329" s="99"/>
      <c r="V329" s="99"/>
      <c r="W329" s="99"/>
      <c r="X329" s="99"/>
      <c r="Y329" s="99"/>
      <c r="Z329" s="41" t="s">
        <v>1899</v>
      </c>
      <c r="AA329" s="91">
        <f>VLOOKUP(E329,Compte!A$1:K$398,9,FALSE)</f>
        <v>55</v>
      </c>
      <c r="AB329" s="123">
        <f t="shared" si="40"/>
        <v>55</v>
      </c>
      <c r="AC329" s="91">
        <f t="shared" si="41"/>
        <v>0</v>
      </c>
      <c r="AD329" s="104" t="s">
        <v>115</v>
      </c>
      <c r="AE329" s="104" t="s">
        <v>128</v>
      </c>
      <c r="AF329" s="104" t="s">
        <v>129</v>
      </c>
      <c r="AG329" s="510"/>
      <c r="AH329" s="510"/>
      <c r="AI329" s="106"/>
      <c r="AJ329" s="103">
        <f t="shared" si="42"/>
        <v>55</v>
      </c>
      <c r="AK329" s="41">
        <v>55</v>
      </c>
      <c r="AL329" s="41"/>
      <c r="AM329" s="359"/>
      <c r="AN329" s="41"/>
      <c r="AO329" s="41"/>
      <c r="AP329" s="41"/>
      <c r="AQ329" s="92"/>
      <c r="AR329" s="124"/>
      <c r="AS329" s="110" t="str">
        <f>VLOOKUP(E329,Compte!A$1:K$398,10,FALSE)</f>
        <v>Charlie Liegeois cotisation tennis 2024</v>
      </c>
    </row>
    <row r="330" spans="1:45" ht="14.25" hidden="1" customHeight="1" x14ac:dyDescent="0.3">
      <c r="A330" s="91" t="str">
        <f t="shared" si="39"/>
        <v>LIÉGEOIS Louis</v>
      </c>
      <c r="B330" s="91">
        <f t="shared" si="43"/>
        <v>288</v>
      </c>
      <c r="C330" s="92" t="s">
        <v>1893</v>
      </c>
      <c r="D330" s="91">
        <f>VLOOKUP(C330,Compte!F$1:K$398,6,FALSE)</f>
        <v>278</v>
      </c>
      <c r="E330" s="92">
        <v>278</v>
      </c>
      <c r="F330" s="93">
        <f>VLOOKUP(E330,Compte!A$1:K$398,2,FALSE)</f>
        <v>45397</v>
      </c>
      <c r="G330" s="94">
        <v>2024</v>
      </c>
      <c r="H330" s="111">
        <v>45410</v>
      </c>
      <c r="I330" s="112" t="s">
        <v>1894</v>
      </c>
      <c r="J330" s="92" t="s">
        <v>231</v>
      </c>
      <c r="K330" s="113" t="s">
        <v>121</v>
      </c>
      <c r="L330" s="213">
        <v>39846</v>
      </c>
      <c r="M330" s="98">
        <f t="shared" si="38"/>
        <v>14</v>
      </c>
      <c r="N330" s="158" t="s">
        <v>1895</v>
      </c>
      <c r="O330" s="275">
        <v>5170</v>
      </c>
      <c r="P330" s="158" t="s">
        <v>1196</v>
      </c>
      <c r="Q330" s="99" t="s">
        <v>135</v>
      </c>
      <c r="R330" s="116" t="s">
        <v>147</v>
      </c>
      <c r="S330" s="224" t="s">
        <v>1896</v>
      </c>
      <c r="T330" s="222" t="s">
        <v>1897</v>
      </c>
      <c r="U330" s="99"/>
      <c r="V330" s="99"/>
      <c r="W330" s="99"/>
      <c r="X330" s="99"/>
      <c r="Y330" s="99"/>
      <c r="Z330" s="41" t="s">
        <v>1898</v>
      </c>
      <c r="AA330" s="91">
        <f>VLOOKUP(E330,Compte!A$1:K$398,9,FALSE)</f>
        <v>55</v>
      </c>
      <c r="AB330" s="123">
        <f t="shared" si="40"/>
        <v>55</v>
      </c>
      <c r="AC330" s="91">
        <f t="shared" si="41"/>
        <v>0</v>
      </c>
      <c r="AD330" s="118" t="s">
        <v>115</v>
      </c>
      <c r="AE330" s="118" t="s">
        <v>128</v>
      </c>
      <c r="AF330" s="118" t="s">
        <v>129</v>
      </c>
      <c r="AG330" s="119"/>
      <c r="AH330" s="119"/>
      <c r="AI330" s="106"/>
      <c r="AJ330" s="103">
        <f t="shared" si="42"/>
        <v>55</v>
      </c>
      <c r="AK330" s="92">
        <v>55</v>
      </c>
      <c r="AL330" s="92"/>
      <c r="AM330" s="92"/>
      <c r="AN330" s="92"/>
      <c r="AO330" s="92"/>
      <c r="AP330" s="92"/>
      <c r="AQ330" s="92"/>
      <c r="AR330" s="124"/>
      <c r="AS330" s="110" t="str">
        <f>VLOOKUP(E330,Compte!A$1:K$398,10,FALSE)</f>
        <v>Lou Liegeois cotisation tennis 2024</v>
      </c>
    </row>
    <row r="331" spans="1:45" ht="14.25" customHeight="1" x14ac:dyDescent="0.3">
      <c r="A331" s="91" t="str">
        <f t="shared" si="39"/>
        <v>LIGOT Bernadette</v>
      </c>
      <c r="B331" s="91">
        <f t="shared" si="43"/>
        <v>289</v>
      </c>
      <c r="C331" s="92" t="s">
        <v>1900</v>
      </c>
      <c r="D331" s="91">
        <f>VLOOKUP(C331,Compte!F$1:K$398,6,FALSE)</f>
        <v>68</v>
      </c>
      <c r="E331" s="92">
        <v>68</v>
      </c>
      <c r="F331" s="93">
        <f>VLOOKUP(E331,Compte!A$1:K$398,2,FALSE)</f>
        <v>45321</v>
      </c>
      <c r="G331" s="183">
        <v>2024</v>
      </c>
      <c r="H331" s="111">
        <v>45340</v>
      </c>
      <c r="I331" s="112" t="s">
        <v>1901</v>
      </c>
      <c r="J331" s="92" t="s">
        <v>1902</v>
      </c>
      <c r="K331" s="113" t="s">
        <v>108</v>
      </c>
      <c r="L331" s="114">
        <v>24109</v>
      </c>
      <c r="M331" s="98">
        <f t="shared" si="38"/>
        <v>57</v>
      </c>
      <c r="N331" s="125" t="s">
        <v>1903</v>
      </c>
      <c r="O331" s="115">
        <v>5000</v>
      </c>
      <c r="P331" s="115" t="s">
        <v>186</v>
      </c>
      <c r="Q331" s="99" t="s">
        <v>135</v>
      </c>
      <c r="R331" s="116" t="s">
        <v>147</v>
      </c>
      <c r="S331" s="116" t="s">
        <v>1904</v>
      </c>
      <c r="T331" s="502" t="s">
        <v>1905</v>
      </c>
      <c r="U331" s="99"/>
      <c r="V331" s="99"/>
      <c r="W331" s="99"/>
      <c r="X331" s="99"/>
      <c r="Y331" s="99"/>
      <c r="Z331" s="41" t="s">
        <v>1906</v>
      </c>
      <c r="AA331" s="91">
        <f>VLOOKUP(E331,Compte!A$1:K$398,9,FALSE)</f>
        <v>230</v>
      </c>
      <c r="AB331" s="123">
        <f t="shared" si="40"/>
        <v>230</v>
      </c>
      <c r="AC331" s="91">
        <f t="shared" si="41"/>
        <v>0</v>
      </c>
      <c r="AD331" s="118" t="s">
        <v>144</v>
      </c>
      <c r="AE331" s="118" t="s">
        <v>151</v>
      </c>
      <c r="AF331" s="118" t="s">
        <v>188</v>
      </c>
      <c r="AG331" s="119"/>
      <c r="AH331" s="119"/>
      <c r="AI331" s="242" t="s">
        <v>1907</v>
      </c>
      <c r="AJ331" s="103">
        <f t="shared" si="42"/>
        <v>230</v>
      </c>
      <c r="AK331" s="92">
        <v>110</v>
      </c>
      <c r="AL331" s="92">
        <v>120</v>
      </c>
      <c r="AM331" s="92"/>
      <c r="AN331" s="92"/>
      <c r="AO331" s="92"/>
      <c r="AP331" s="92"/>
      <c r="AQ331" s="92"/>
      <c r="AR331" s="124"/>
      <c r="AS331" s="110" t="str">
        <f>VLOOKUP(E331,Compte!A$1:K$398,10,FALSE)</f>
        <v>Ligot Bernadette - Aviron</v>
      </c>
    </row>
    <row r="332" spans="1:45" ht="14.25" hidden="1" customHeight="1" x14ac:dyDescent="0.3">
      <c r="A332" s="91" t="str">
        <f t="shared" si="39"/>
        <v>LISMONDE Edgar</v>
      </c>
      <c r="B332" s="91">
        <f t="shared" si="43"/>
        <v>290</v>
      </c>
      <c r="C332" s="92"/>
      <c r="D332" s="91" t="e">
        <f>VLOOKUP(C332,Compte!F$1:K$398,6,FALSE)</f>
        <v>#N/A</v>
      </c>
      <c r="E332" s="92">
        <v>4051</v>
      </c>
      <c r="F332" s="93">
        <f>VLOOKUP(E332,Compte!A$1:K$398,2,FALSE)</f>
        <v>45490</v>
      </c>
      <c r="G332" s="128">
        <v>2024</v>
      </c>
      <c r="H332" s="111">
        <v>45497</v>
      </c>
      <c r="I332" s="112" t="s">
        <v>1908</v>
      </c>
      <c r="J332" s="92" t="s">
        <v>1909</v>
      </c>
      <c r="K332" s="113" t="s">
        <v>121</v>
      </c>
      <c r="L332" s="120">
        <v>42332</v>
      </c>
      <c r="M332" s="98">
        <f t="shared" si="38"/>
        <v>8</v>
      </c>
      <c r="N332" s="115" t="s">
        <v>1910</v>
      </c>
      <c r="O332" s="115">
        <v>5000</v>
      </c>
      <c r="P332" s="115" t="s">
        <v>186</v>
      </c>
      <c r="Q332" s="99" t="s">
        <v>135</v>
      </c>
      <c r="R332" s="116" t="s">
        <v>147</v>
      </c>
      <c r="S332" s="116" t="s">
        <v>1911</v>
      </c>
      <c r="T332" s="129" t="s">
        <v>1912</v>
      </c>
      <c r="U332" s="99"/>
      <c r="V332" s="99"/>
      <c r="W332" s="99"/>
      <c r="X332" s="99"/>
      <c r="Y332" s="99"/>
      <c r="Z332" s="41" t="s">
        <v>1913</v>
      </c>
      <c r="AA332" s="91">
        <f>VLOOKUP(E332,Compte!A$1:K$398,9,FALSE)</f>
        <v>30</v>
      </c>
      <c r="AB332" s="123">
        <f t="shared" si="40"/>
        <v>30</v>
      </c>
      <c r="AC332" s="91">
        <f t="shared" si="41"/>
        <v>0</v>
      </c>
      <c r="AD332" s="118" t="s">
        <v>160</v>
      </c>
      <c r="AE332" s="118" t="s">
        <v>164</v>
      </c>
      <c r="AF332" s="118" t="s">
        <v>162</v>
      </c>
      <c r="AG332" s="119"/>
      <c r="AH332" s="119"/>
      <c r="AI332" s="515" t="s">
        <v>1914</v>
      </c>
      <c r="AJ332" s="103">
        <f t="shared" si="42"/>
        <v>30</v>
      </c>
      <c r="AK332" s="92">
        <v>5</v>
      </c>
      <c r="AL332" s="92">
        <v>25</v>
      </c>
      <c r="AM332" s="92"/>
      <c r="AN332" s="92"/>
      <c r="AO332" s="92"/>
      <c r="AP332" s="92"/>
      <c r="AQ332" s="92"/>
      <c r="AR332" s="124"/>
      <c r="AS332" s="110" t="str">
        <f>VLOOKUP(E332,Compte!A$1:K$398,10,FALSE)</f>
        <v>Cotisation YJ-MTP Edgar Lismonde</v>
      </c>
    </row>
    <row r="333" spans="1:45" ht="14.25" hidden="1" customHeight="1" x14ac:dyDescent="0.3">
      <c r="A333" s="91" t="str">
        <f t="shared" si="39"/>
        <v>LIZIN (Alsteens) Jacques</v>
      </c>
      <c r="B333" s="91">
        <f t="shared" si="43"/>
        <v>291</v>
      </c>
      <c r="C333" s="92" t="s">
        <v>105</v>
      </c>
      <c r="D333" s="91">
        <f>VLOOKUP(C333,Compte!F$1:K$398,6,FALSE)</f>
        <v>202</v>
      </c>
      <c r="E333" s="92" t="s">
        <v>144</v>
      </c>
      <c r="F333" s="93">
        <f>VLOOKUP(E333,Compte!A$1:K$398,2,FALSE)</f>
        <v>0</v>
      </c>
      <c r="G333" s="94">
        <v>2024</v>
      </c>
      <c r="H333" s="111">
        <v>45381</v>
      </c>
      <c r="I333" s="112" t="s">
        <v>1915</v>
      </c>
      <c r="J333" s="92" t="s">
        <v>885</v>
      </c>
      <c r="K333" s="120" t="s">
        <v>121</v>
      </c>
      <c r="L333" s="114">
        <v>24714</v>
      </c>
      <c r="M333" s="98">
        <f t="shared" si="38"/>
        <v>56</v>
      </c>
      <c r="N333" s="115" t="s">
        <v>109</v>
      </c>
      <c r="O333" s="115">
        <v>5170</v>
      </c>
      <c r="P333" s="115" t="s">
        <v>110</v>
      </c>
      <c r="Q333" s="99" t="s">
        <v>135</v>
      </c>
      <c r="R333" s="116" t="s">
        <v>111</v>
      </c>
      <c r="S333" s="116" t="s">
        <v>1916</v>
      </c>
      <c r="T333" s="126" t="s">
        <v>1917</v>
      </c>
      <c r="U333" s="99"/>
      <c r="V333" s="99"/>
      <c r="W333" s="99"/>
      <c r="X333" s="99"/>
      <c r="Y333" s="99"/>
      <c r="Z333" s="41" t="s">
        <v>114</v>
      </c>
      <c r="AA333" s="91">
        <f>VLOOKUP(E333,Compte!A$1:K$398,9,FALSE)</f>
        <v>0</v>
      </c>
      <c r="AB333" s="102">
        <f t="shared" si="40"/>
        <v>65</v>
      </c>
      <c r="AC333" s="103">
        <f t="shared" si="41"/>
        <v>-65</v>
      </c>
      <c r="AD333" s="118" t="s">
        <v>115</v>
      </c>
      <c r="AE333" s="118" t="s">
        <v>116</v>
      </c>
      <c r="AF333" s="118" t="s">
        <v>117</v>
      </c>
      <c r="AG333" s="119"/>
      <c r="AH333" s="119"/>
      <c r="AI333" s="106"/>
      <c r="AJ333" s="103">
        <f t="shared" si="42"/>
        <v>65</v>
      </c>
      <c r="AK333" s="108"/>
      <c r="AL333" s="108">
        <v>65</v>
      </c>
      <c r="AM333" s="108"/>
      <c r="AN333" s="108"/>
      <c r="AO333" s="108"/>
      <c r="AP333" s="108"/>
      <c r="AQ333" s="108"/>
      <c r="AR333" s="109"/>
      <c r="AS333" s="110" t="str">
        <f>VLOOKUP(E333,Compte!A$1:K$398,10,FALSE)</f>
        <v>---</v>
      </c>
    </row>
    <row r="334" spans="1:45" ht="14.25" hidden="1" customHeight="1" x14ac:dyDescent="0.3">
      <c r="A334" s="91" t="str">
        <f t="shared" si="39"/>
        <v>LIZIN (Alsteens) Nina</v>
      </c>
      <c r="B334" s="91">
        <f t="shared" si="43"/>
        <v>292</v>
      </c>
      <c r="C334" s="41" t="s">
        <v>105</v>
      </c>
      <c r="D334" s="91">
        <f>VLOOKUP(C334,Compte!F$1:K$398,6,FALSE)</f>
        <v>202</v>
      </c>
      <c r="E334" s="92" t="s">
        <v>144</v>
      </c>
      <c r="F334" s="93">
        <f>VLOOKUP(E334,Compte!A$1:K$398,2,FALSE)</f>
        <v>0</v>
      </c>
      <c r="G334" s="173">
        <v>2024</v>
      </c>
      <c r="H334" s="111">
        <v>45381</v>
      </c>
      <c r="I334" s="112" t="s">
        <v>1915</v>
      </c>
      <c r="J334" s="92" t="s">
        <v>1918</v>
      </c>
      <c r="K334" s="120" t="s">
        <v>108</v>
      </c>
      <c r="L334" s="198"/>
      <c r="M334" s="98">
        <f t="shared" ref="M334:M365" si="44">DATEDIF(L334,$L$3,"y")</f>
        <v>123</v>
      </c>
      <c r="N334" s="115" t="s">
        <v>109</v>
      </c>
      <c r="O334" s="115">
        <v>5170</v>
      </c>
      <c r="P334" s="115" t="s">
        <v>110</v>
      </c>
      <c r="Q334" s="99" t="s">
        <v>135</v>
      </c>
      <c r="R334" s="136"/>
      <c r="S334" s="136"/>
      <c r="T334" s="473" t="s">
        <v>1917</v>
      </c>
      <c r="U334" s="259"/>
      <c r="V334" s="259"/>
      <c r="W334" s="259"/>
      <c r="X334" s="259"/>
      <c r="Y334" s="259"/>
      <c r="Z334" s="41" t="s">
        <v>114</v>
      </c>
      <c r="AA334" s="91">
        <f>VLOOKUP(E334,Compte!A$1:K$398,9,FALSE)</f>
        <v>0</v>
      </c>
      <c r="AB334" s="102">
        <f t="shared" si="40"/>
        <v>0</v>
      </c>
      <c r="AC334" s="103">
        <f t="shared" si="41"/>
        <v>0</v>
      </c>
      <c r="AD334" s="118" t="s">
        <v>115</v>
      </c>
      <c r="AE334" s="118" t="s">
        <v>128</v>
      </c>
      <c r="AF334" s="118" t="s">
        <v>117</v>
      </c>
      <c r="AG334" s="119"/>
      <c r="AH334" s="119"/>
      <c r="AI334" s="106"/>
      <c r="AJ334" s="103">
        <f t="shared" si="42"/>
        <v>0</v>
      </c>
      <c r="AK334" s="108"/>
      <c r="AL334" s="108">
        <v>0</v>
      </c>
      <c r="AM334" s="108"/>
      <c r="AN334" s="108"/>
      <c r="AO334" s="108"/>
      <c r="AP334" s="108"/>
      <c r="AQ334" s="108"/>
      <c r="AR334" s="109"/>
      <c r="AS334" s="110" t="str">
        <f>VLOOKUP(E334,Compte!A$1:K$398,10,FALSE)</f>
        <v>---</v>
      </c>
    </row>
    <row r="335" spans="1:45" ht="14.25" customHeight="1" x14ac:dyDescent="0.3">
      <c r="A335" s="91" t="str">
        <f t="shared" si="39"/>
        <v>LOGNAY Christiane</v>
      </c>
      <c r="B335" s="91">
        <f t="shared" si="43"/>
        <v>293</v>
      </c>
      <c r="C335" s="92" t="s">
        <v>1919</v>
      </c>
      <c r="D335" s="91">
        <f>VLOOKUP(C335,Compte!F$1:K$398,6,FALSE)</f>
        <v>219</v>
      </c>
      <c r="E335" s="161">
        <v>41</v>
      </c>
      <c r="F335" s="93">
        <f>VLOOKUP(E335,Compte!A$1:K$398,2,FALSE)</f>
        <v>45313</v>
      </c>
      <c r="G335" s="183">
        <v>2024</v>
      </c>
      <c r="H335" s="139">
        <v>45340</v>
      </c>
      <c r="I335" s="140" t="s">
        <v>1920</v>
      </c>
      <c r="J335" s="138" t="s">
        <v>1273</v>
      </c>
      <c r="K335" s="141" t="s">
        <v>108</v>
      </c>
      <c r="L335" s="142">
        <v>20914</v>
      </c>
      <c r="M335" s="98">
        <f t="shared" si="44"/>
        <v>66</v>
      </c>
      <c r="N335" s="429" t="s">
        <v>1921</v>
      </c>
      <c r="O335" s="143">
        <v>5170</v>
      </c>
      <c r="P335" s="143" t="s">
        <v>434</v>
      </c>
      <c r="Q335" s="99" t="s">
        <v>135</v>
      </c>
      <c r="R335" s="144" t="s">
        <v>147</v>
      </c>
      <c r="S335" s="144" t="s">
        <v>1922</v>
      </c>
      <c r="T335" s="586" t="s">
        <v>1923</v>
      </c>
      <c r="U335" s="245"/>
      <c r="V335" s="245"/>
      <c r="W335" s="245"/>
      <c r="X335" s="245"/>
      <c r="Y335" s="245"/>
      <c r="Z335" s="41" t="s">
        <v>1924</v>
      </c>
      <c r="AA335" s="91">
        <f>VLOOKUP(E335,Compte!A$1:K$398,9,FALSE)</f>
        <v>270</v>
      </c>
      <c r="AB335" s="102">
        <f t="shared" si="40"/>
        <v>270</v>
      </c>
      <c r="AC335" s="103">
        <f t="shared" si="41"/>
        <v>0</v>
      </c>
      <c r="AD335" s="147" t="s">
        <v>144</v>
      </c>
      <c r="AE335" s="147" t="s">
        <v>151</v>
      </c>
      <c r="AF335" s="147" t="s">
        <v>188</v>
      </c>
      <c r="AG335" s="152">
        <v>1</v>
      </c>
      <c r="AH335" s="152" t="s">
        <v>1037</v>
      </c>
      <c r="AI335" s="521" t="s">
        <v>1925</v>
      </c>
      <c r="AJ335" s="103">
        <f t="shared" si="42"/>
        <v>230</v>
      </c>
      <c r="AK335" s="150">
        <v>110</v>
      </c>
      <c r="AL335" s="150">
        <v>120</v>
      </c>
      <c r="AM335" s="357"/>
      <c r="AN335" s="150">
        <v>10</v>
      </c>
      <c r="AO335" s="150"/>
      <c r="AP335" s="150"/>
      <c r="AQ335" s="108">
        <v>30</v>
      </c>
      <c r="AR335" s="109"/>
      <c r="AS335" s="110" t="str">
        <f>VLOOKUP(E335,Compte!A$1:K$398,10,FALSE)</f>
        <v>Cotisation 2024 aviron + salle + membre effectif</v>
      </c>
    </row>
    <row r="336" spans="1:45" ht="14.25" hidden="1" customHeight="1" x14ac:dyDescent="0.3">
      <c r="A336" s="91" t="str">
        <f t="shared" si="39"/>
        <v>LONGFILS David</v>
      </c>
      <c r="B336" s="91">
        <f t="shared" si="43"/>
        <v>294</v>
      </c>
      <c r="C336" s="92" t="s">
        <v>1926</v>
      </c>
      <c r="D336" s="91">
        <f>VLOOKUP(C336,Compte!F$1:K$398,6,FALSE)</f>
        <v>188</v>
      </c>
      <c r="E336" s="161">
        <v>188</v>
      </c>
      <c r="F336" s="93">
        <f>VLOOKUP(E336,Compte!A$1:K$398,2,FALSE)</f>
        <v>45369</v>
      </c>
      <c r="G336" s="183">
        <v>2024</v>
      </c>
      <c r="H336" s="139">
        <v>45381</v>
      </c>
      <c r="I336" s="140" t="s">
        <v>1927</v>
      </c>
      <c r="J336" s="138" t="s">
        <v>316</v>
      </c>
      <c r="K336" s="141" t="s">
        <v>121</v>
      </c>
      <c r="L336" s="142">
        <v>26238</v>
      </c>
      <c r="M336" s="98">
        <f t="shared" si="44"/>
        <v>52</v>
      </c>
      <c r="N336" s="143" t="s">
        <v>1928</v>
      </c>
      <c r="O336" s="143">
        <v>5170</v>
      </c>
      <c r="P336" s="143" t="s">
        <v>110</v>
      </c>
      <c r="Q336" s="143" t="s">
        <v>135</v>
      </c>
      <c r="R336" s="144" t="s">
        <v>147</v>
      </c>
      <c r="S336" s="144" t="s">
        <v>1929</v>
      </c>
      <c r="T336" s="498" t="s">
        <v>1930</v>
      </c>
      <c r="U336" s="245"/>
      <c r="V336" s="245"/>
      <c r="W336" s="245"/>
      <c r="X336" s="245"/>
      <c r="Y336" s="245"/>
      <c r="Z336" s="41" t="s">
        <v>1931</v>
      </c>
      <c r="AA336" s="91">
        <f>VLOOKUP(E336,Compte!A$1:K$398,9,FALSE)</f>
        <v>320</v>
      </c>
      <c r="AB336" s="102">
        <f t="shared" si="40"/>
        <v>205</v>
      </c>
      <c r="AC336" s="103">
        <f t="shared" si="41"/>
        <v>115</v>
      </c>
      <c r="AD336" s="147" t="s">
        <v>115</v>
      </c>
      <c r="AE336" s="147" t="s">
        <v>116</v>
      </c>
      <c r="AF336" s="147" t="s">
        <v>117</v>
      </c>
      <c r="AG336" s="152"/>
      <c r="AH336" s="152"/>
      <c r="AI336" s="395"/>
      <c r="AJ336" s="103">
        <f t="shared" si="42"/>
        <v>205</v>
      </c>
      <c r="AK336" s="150">
        <v>140</v>
      </c>
      <c r="AL336" s="150">
        <v>65</v>
      </c>
      <c r="AM336" s="357"/>
      <c r="AN336" s="150"/>
      <c r="AO336" s="150"/>
      <c r="AP336" s="150"/>
      <c r="AQ336" s="108"/>
      <c r="AR336" s="109"/>
      <c r="AS336" s="110" t="str">
        <f>VLOOKUP(E336,Compte!A$1:K$398,10,FALSE)</f>
        <v>cotisation tennis 2024 longfils david (adulte), longfils Maxence (2e adulte) longfils emilien (etudiant)</v>
      </c>
    </row>
    <row r="337" spans="1:45" ht="14.25" hidden="1" customHeight="1" x14ac:dyDescent="0.3">
      <c r="A337" s="91" t="str">
        <f t="shared" si="39"/>
        <v>LONGFILS Émilien</v>
      </c>
      <c r="B337" s="91">
        <f t="shared" si="43"/>
        <v>295</v>
      </c>
      <c r="C337" s="92" t="s">
        <v>1926</v>
      </c>
      <c r="D337" s="91">
        <f>VLOOKUP(C337,Compte!F$1:K$398,6,FALSE)</f>
        <v>188</v>
      </c>
      <c r="E337" s="92" t="s">
        <v>144</v>
      </c>
      <c r="F337" s="93">
        <f>VLOOKUP(E337,Compte!A$1:K$398,2,FALSE)</f>
        <v>0</v>
      </c>
      <c r="G337" s="204">
        <v>2024</v>
      </c>
      <c r="H337" s="139">
        <v>45381</v>
      </c>
      <c r="I337" s="203" t="s">
        <v>1927</v>
      </c>
      <c r="J337" s="204" t="s">
        <v>1933</v>
      </c>
      <c r="K337" s="113" t="s">
        <v>121</v>
      </c>
      <c r="L337" s="198"/>
      <c r="M337" s="98">
        <f t="shared" si="44"/>
        <v>123</v>
      </c>
      <c r="N337" s="115" t="s">
        <v>1928</v>
      </c>
      <c r="O337" s="115">
        <v>5170</v>
      </c>
      <c r="P337" s="115" t="s">
        <v>110</v>
      </c>
      <c r="Q337" s="99" t="s">
        <v>135</v>
      </c>
      <c r="R337" s="116" t="s">
        <v>147</v>
      </c>
      <c r="S337" s="136"/>
      <c r="T337" s="467" t="s">
        <v>1930</v>
      </c>
      <c r="U337" s="146"/>
      <c r="V337" s="146"/>
      <c r="W337" s="146"/>
      <c r="X337" s="146"/>
      <c r="Y337" s="146"/>
      <c r="Z337" s="41" t="s">
        <v>1931</v>
      </c>
      <c r="AA337" s="91">
        <f>VLOOKUP(E337,Compte!A$1:K$398,9,FALSE)</f>
        <v>0</v>
      </c>
      <c r="AB337" s="102">
        <f t="shared" si="40"/>
        <v>50</v>
      </c>
      <c r="AC337" s="103">
        <f t="shared" si="41"/>
        <v>-50</v>
      </c>
      <c r="AD337" s="118" t="s">
        <v>115</v>
      </c>
      <c r="AE337" s="118" t="s">
        <v>128</v>
      </c>
      <c r="AF337" s="118" t="s">
        <v>117</v>
      </c>
      <c r="AG337" s="510"/>
      <c r="AH337" s="510"/>
      <c r="AI337" s="106" t="s">
        <v>1311</v>
      </c>
      <c r="AJ337" s="103">
        <f t="shared" si="42"/>
        <v>50</v>
      </c>
      <c r="AK337" s="108"/>
      <c r="AL337" s="108">
        <v>50</v>
      </c>
      <c r="AM337" s="108"/>
      <c r="AN337" s="108"/>
      <c r="AO337" s="108"/>
      <c r="AP337" s="108"/>
      <c r="AQ337" s="108"/>
      <c r="AR337" s="109"/>
      <c r="AS337" s="110" t="str">
        <f>VLOOKUP(E337,Compte!A$1:K$398,10,FALSE)</f>
        <v>---</v>
      </c>
    </row>
    <row r="338" spans="1:45" ht="14.25" hidden="1" customHeight="1" x14ac:dyDescent="0.3">
      <c r="A338" s="91" t="str">
        <f t="shared" si="39"/>
        <v>LONGFILS Maxence</v>
      </c>
      <c r="B338" s="91">
        <f t="shared" si="43"/>
        <v>296</v>
      </c>
      <c r="C338" s="92" t="s">
        <v>1926</v>
      </c>
      <c r="D338" s="91">
        <f>VLOOKUP(C338,Compte!F$1:K$398,6,FALSE)</f>
        <v>188</v>
      </c>
      <c r="E338" s="92" t="s">
        <v>144</v>
      </c>
      <c r="F338" s="93">
        <f>VLOOKUP(E338,Compte!A$1:K$398,2,FALSE)</f>
        <v>0</v>
      </c>
      <c r="G338" s="204">
        <v>2024</v>
      </c>
      <c r="H338" s="139">
        <v>45381</v>
      </c>
      <c r="I338" s="203" t="s">
        <v>1927</v>
      </c>
      <c r="J338" s="204" t="s">
        <v>1932</v>
      </c>
      <c r="K338" s="113" t="s">
        <v>121</v>
      </c>
      <c r="L338" s="198"/>
      <c r="M338" s="98">
        <f t="shared" si="44"/>
        <v>123</v>
      </c>
      <c r="N338" s="115" t="s">
        <v>1928</v>
      </c>
      <c r="O338" s="115">
        <v>5170</v>
      </c>
      <c r="P338" s="115" t="s">
        <v>110</v>
      </c>
      <c r="Q338" s="99" t="s">
        <v>135</v>
      </c>
      <c r="R338" s="116" t="s">
        <v>147</v>
      </c>
      <c r="S338" s="136"/>
      <c r="T338" s="126" t="s">
        <v>1930</v>
      </c>
      <c r="U338" s="99"/>
      <c r="V338" s="99"/>
      <c r="W338" s="99"/>
      <c r="X338" s="99"/>
      <c r="Y338" s="99"/>
      <c r="Z338" s="41" t="s">
        <v>1931</v>
      </c>
      <c r="AA338" s="91">
        <f>VLOOKUP(E338,Compte!A$1:K$398,9,FALSE)</f>
        <v>0</v>
      </c>
      <c r="AB338" s="102">
        <f t="shared" si="40"/>
        <v>65</v>
      </c>
      <c r="AC338" s="103">
        <f t="shared" si="41"/>
        <v>-65</v>
      </c>
      <c r="AD338" s="118" t="s">
        <v>115</v>
      </c>
      <c r="AE338" s="118" t="s">
        <v>116</v>
      </c>
      <c r="AF338" s="118" t="s">
        <v>117</v>
      </c>
      <c r="AG338" s="119"/>
      <c r="AH338" s="119"/>
      <c r="AI338" s="130" t="s">
        <v>1311</v>
      </c>
      <c r="AJ338" s="103">
        <f t="shared" si="42"/>
        <v>65</v>
      </c>
      <c r="AK338" s="108"/>
      <c r="AL338" s="108">
        <v>65</v>
      </c>
      <c r="AM338" s="108"/>
      <c r="AN338" s="108"/>
      <c r="AO338" s="108"/>
      <c r="AP338" s="108"/>
      <c r="AQ338" s="108"/>
      <c r="AR338" s="109"/>
      <c r="AS338" s="110" t="str">
        <f>VLOOKUP(E338,Compte!A$1:K$398,10,FALSE)</f>
        <v>---</v>
      </c>
    </row>
    <row r="339" spans="1:45" ht="14.25" customHeight="1" x14ac:dyDescent="0.3">
      <c r="A339" s="91" t="str">
        <f t="shared" si="39"/>
        <v>LOODTS Anne-Marie</v>
      </c>
      <c r="B339" s="91">
        <f t="shared" si="43"/>
        <v>297</v>
      </c>
      <c r="C339" s="92" t="s">
        <v>1934</v>
      </c>
      <c r="D339" s="91">
        <f>VLOOKUP(C339,Compte!F$1:K$398,6,FALSE)</f>
        <v>83</v>
      </c>
      <c r="E339" s="92">
        <v>83</v>
      </c>
      <c r="F339" s="93">
        <f>VLOOKUP(E339,Compte!A$1:K$398,2,FALSE)</f>
        <v>45327</v>
      </c>
      <c r="G339" s="94">
        <v>2024</v>
      </c>
      <c r="H339" s="111">
        <v>45340</v>
      </c>
      <c r="I339" s="112" t="s">
        <v>1935</v>
      </c>
      <c r="J339" s="92" t="s">
        <v>1936</v>
      </c>
      <c r="K339" s="113" t="s">
        <v>108</v>
      </c>
      <c r="L339" s="114">
        <v>18815</v>
      </c>
      <c r="M339" s="98">
        <f t="shared" si="44"/>
        <v>72</v>
      </c>
      <c r="N339" s="131" t="s">
        <v>1937</v>
      </c>
      <c r="O339" s="115">
        <v>5100</v>
      </c>
      <c r="P339" s="113" t="s">
        <v>123</v>
      </c>
      <c r="Q339" s="99" t="s">
        <v>135</v>
      </c>
      <c r="R339" s="116" t="s">
        <v>147</v>
      </c>
      <c r="S339" s="277" t="s">
        <v>1938</v>
      </c>
      <c r="T339" s="113" t="s">
        <v>1939</v>
      </c>
      <c r="U339" s="99"/>
      <c r="V339" s="99"/>
      <c r="W339" s="99"/>
      <c r="X339" s="99"/>
      <c r="Y339" s="99"/>
      <c r="Z339" s="41" t="s">
        <v>1940</v>
      </c>
      <c r="AA339" s="91">
        <f>VLOOKUP(E339,Compte!A$1:K$398,9,FALSE)</f>
        <v>230</v>
      </c>
      <c r="AB339" s="102">
        <f t="shared" si="40"/>
        <v>230</v>
      </c>
      <c r="AC339" s="103">
        <f t="shared" si="41"/>
        <v>0</v>
      </c>
      <c r="AD339" s="118" t="s">
        <v>144</v>
      </c>
      <c r="AE339" s="118" t="s">
        <v>151</v>
      </c>
      <c r="AF339" s="118" t="s">
        <v>188</v>
      </c>
      <c r="AG339" s="119"/>
      <c r="AH339" s="119"/>
      <c r="AI339" s="176" t="s">
        <v>1941</v>
      </c>
      <c r="AJ339" s="103">
        <f t="shared" si="42"/>
        <v>230</v>
      </c>
      <c r="AK339" s="108">
        <v>110</v>
      </c>
      <c r="AL339" s="108">
        <v>120</v>
      </c>
      <c r="AM339" s="108"/>
      <c r="AN339" s="108"/>
      <c r="AO339" s="108"/>
      <c r="AP339" s="108"/>
      <c r="AQ339" s="108"/>
      <c r="AR339" s="109"/>
      <c r="AS339" s="110" t="str">
        <f>VLOOKUP(E339,Compte!A$1:K$398,10,FALSE)</f>
        <v>Cotisation section aviron</v>
      </c>
    </row>
    <row r="340" spans="1:45" ht="14.25" customHeight="1" x14ac:dyDescent="0.3">
      <c r="A340" s="91" t="str">
        <f t="shared" si="39"/>
        <v>LOSFELD Aurélie</v>
      </c>
      <c r="B340" s="91">
        <f t="shared" si="43"/>
        <v>298</v>
      </c>
      <c r="C340" s="41" t="s">
        <v>1942</v>
      </c>
      <c r="D340" s="91">
        <f>VLOOKUP(C340,Compte!F$1:K$398,6,FALSE)</f>
        <v>4060</v>
      </c>
      <c r="E340" s="92">
        <v>4060</v>
      </c>
      <c r="F340" s="93">
        <f>VLOOKUP(E340,Compte!A$1:K$398,2,FALSE)</f>
        <v>45492</v>
      </c>
      <c r="G340" s="173">
        <v>2024</v>
      </c>
      <c r="H340" s="95">
        <v>45501</v>
      </c>
      <c r="I340" s="84" t="s">
        <v>1943</v>
      </c>
      <c r="J340" s="41" t="s">
        <v>710</v>
      </c>
      <c r="K340" s="96" t="s">
        <v>108</v>
      </c>
      <c r="L340" s="546">
        <v>30516</v>
      </c>
      <c r="M340" s="98">
        <f t="shared" si="44"/>
        <v>40</v>
      </c>
      <c r="N340" s="430" t="s">
        <v>1944</v>
      </c>
      <c r="O340" s="430">
        <v>5100</v>
      </c>
      <c r="P340" s="430" t="s">
        <v>199</v>
      </c>
      <c r="Q340" s="430" t="s">
        <v>135</v>
      </c>
      <c r="R340" s="563" t="s">
        <v>147</v>
      </c>
      <c r="S340" s="563" t="s">
        <v>1945</v>
      </c>
      <c r="T340" s="430" t="s">
        <v>1946</v>
      </c>
      <c r="U340" s="99"/>
      <c r="V340" s="99"/>
      <c r="W340" s="99"/>
      <c r="X340" s="99"/>
      <c r="Y340" s="99"/>
      <c r="Z340" s="41" t="s">
        <v>1947</v>
      </c>
      <c r="AA340" s="91">
        <f>VLOOKUP(E340,Compte!A$1:K$398,9,FALSE)</f>
        <v>230</v>
      </c>
      <c r="AB340" s="102">
        <f t="shared" si="40"/>
        <v>230</v>
      </c>
      <c r="AC340" s="103">
        <f t="shared" si="41"/>
        <v>0</v>
      </c>
      <c r="AD340" s="104" t="s">
        <v>144</v>
      </c>
      <c r="AE340" s="104" t="s">
        <v>151</v>
      </c>
      <c r="AF340" s="104" t="s">
        <v>188</v>
      </c>
      <c r="AG340" s="510"/>
      <c r="AH340" s="510"/>
      <c r="AI340" s="271"/>
      <c r="AJ340" s="103">
        <f t="shared" si="42"/>
        <v>230</v>
      </c>
      <c r="AK340" s="107">
        <v>110</v>
      </c>
      <c r="AL340" s="107">
        <v>120</v>
      </c>
      <c r="AM340" s="356"/>
      <c r="AN340" s="107"/>
      <c r="AO340" s="107"/>
      <c r="AP340" s="107"/>
      <c r="AQ340" s="108"/>
      <c r="AR340" s="109"/>
      <c r="AS340" s="110" t="str">
        <f>VLOOKUP(E340,Compte!A$1:K$398,10,FALSE)</f>
        <v>Losfeld Aurelie - cotisation aviron individuelle adulte</v>
      </c>
    </row>
    <row r="341" spans="1:45" ht="14.25" hidden="1" customHeight="1" x14ac:dyDescent="0.3">
      <c r="A341" s="91" t="str">
        <f t="shared" si="39"/>
        <v>LOSTRIE Thibault</v>
      </c>
      <c r="B341" s="91">
        <f t="shared" si="43"/>
        <v>299</v>
      </c>
      <c r="C341" s="138" t="s">
        <v>808</v>
      </c>
      <c r="D341" s="91">
        <f>VLOOKUP(C341,Compte!F$1:K$398,6,FALSE)</f>
        <v>198</v>
      </c>
      <c r="E341" s="92">
        <v>198</v>
      </c>
      <c r="F341" s="93">
        <f>VLOOKUP(E341,Compte!A$1:K$398,2,FALSE)</f>
        <v>45376</v>
      </c>
      <c r="G341" s="192">
        <v>2024</v>
      </c>
      <c r="H341" s="139">
        <v>45381</v>
      </c>
      <c r="I341" s="240" t="s">
        <v>1948</v>
      </c>
      <c r="J341" s="241" t="s">
        <v>1814</v>
      </c>
      <c r="K341" s="208" t="s">
        <v>121</v>
      </c>
      <c r="L341" s="142">
        <v>33422</v>
      </c>
      <c r="M341" s="98">
        <f t="shared" si="44"/>
        <v>32</v>
      </c>
      <c r="N341" s="141" t="s">
        <v>810</v>
      </c>
      <c r="O341" s="143">
        <v>5100</v>
      </c>
      <c r="P341" s="141" t="s">
        <v>123</v>
      </c>
      <c r="Q341" s="99" t="s">
        <v>135</v>
      </c>
      <c r="R341" s="144" t="s">
        <v>811</v>
      </c>
      <c r="S341" s="144" t="s">
        <v>1949</v>
      </c>
      <c r="T341" s="141" t="s">
        <v>1950</v>
      </c>
      <c r="U341" s="146"/>
      <c r="V341" s="146"/>
      <c r="W341" s="146"/>
      <c r="X341" s="146"/>
      <c r="Y341" s="146"/>
      <c r="Z341" s="41" t="s">
        <v>1951</v>
      </c>
      <c r="AA341" s="91">
        <f>VLOOKUP(E341,Compte!A$1:K$398,9,FALSE)</f>
        <v>175</v>
      </c>
      <c r="AB341" s="123">
        <f t="shared" si="40"/>
        <v>175</v>
      </c>
      <c r="AC341" s="91">
        <f t="shared" si="41"/>
        <v>0</v>
      </c>
      <c r="AD341" s="147" t="s">
        <v>115</v>
      </c>
      <c r="AE341" s="147" t="s">
        <v>116</v>
      </c>
      <c r="AF341" s="147" t="s">
        <v>188</v>
      </c>
      <c r="AG341" s="119">
        <v>1</v>
      </c>
      <c r="AH341" s="119" t="s">
        <v>230</v>
      </c>
      <c r="AI341" s="106"/>
      <c r="AJ341" s="103">
        <f t="shared" si="42"/>
        <v>175</v>
      </c>
      <c r="AK341" s="138">
        <v>110</v>
      </c>
      <c r="AL341" s="389">
        <v>65</v>
      </c>
      <c r="AM341" s="390">
        <v>-10</v>
      </c>
      <c r="AN341" s="138">
        <v>10</v>
      </c>
      <c r="AO341" s="138"/>
      <c r="AP341" s="138"/>
      <c r="AQ341" s="92"/>
      <c r="AR341" s="124"/>
      <c r="AS341" s="110" t="str">
        <f>VLOOKUP(E341,Compte!A$1:K$398,10,FALSE)</f>
        <v>Thibault Lostrie - Cotisations 2024 Tennis</v>
      </c>
    </row>
    <row r="342" spans="1:45" ht="14.25" hidden="1" customHeight="1" x14ac:dyDescent="0.3">
      <c r="A342" s="91" t="str">
        <f t="shared" si="39"/>
        <v>LOUIS André</v>
      </c>
      <c r="B342" s="91">
        <f t="shared" si="43"/>
        <v>300</v>
      </c>
      <c r="C342" s="92" t="s">
        <v>1952</v>
      </c>
      <c r="D342" s="91">
        <f>VLOOKUP(C342,Compte!F$1:K$398,6,FALSE)</f>
        <v>279</v>
      </c>
      <c r="E342" s="92">
        <v>279</v>
      </c>
      <c r="F342" s="93">
        <f>VLOOKUP(E342,Compte!A$1:K$398,2,FALSE)</f>
        <v>45397</v>
      </c>
      <c r="G342" s="94">
        <v>2024</v>
      </c>
      <c r="H342" s="111">
        <v>45410</v>
      </c>
      <c r="I342" s="132" t="s">
        <v>1953</v>
      </c>
      <c r="J342" s="133" t="s">
        <v>490</v>
      </c>
      <c r="K342" s="113" t="s">
        <v>121</v>
      </c>
      <c r="L342" s="120">
        <v>17696</v>
      </c>
      <c r="M342" s="98">
        <f t="shared" si="44"/>
        <v>75</v>
      </c>
      <c r="N342" s="113" t="s">
        <v>1954</v>
      </c>
      <c r="O342" s="115">
        <v>5170</v>
      </c>
      <c r="P342" s="113" t="s">
        <v>251</v>
      </c>
      <c r="Q342" s="99" t="s">
        <v>135</v>
      </c>
      <c r="R342" s="186" t="s">
        <v>1955</v>
      </c>
      <c r="S342" s="116" t="s">
        <v>1956</v>
      </c>
      <c r="T342" s="113" t="s">
        <v>1957</v>
      </c>
      <c r="U342" s="99"/>
      <c r="V342" s="99"/>
      <c r="W342" s="99"/>
      <c r="X342" s="99"/>
      <c r="Y342" s="99"/>
      <c r="Z342" s="41" t="s">
        <v>1958</v>
      </c>
      <c r="AA342" s="91">
        <f>VLOOKUP(E342,Compte!A$1:K$398,9,FALSE)</f>
        <v>270</v>
      </c>
      <c r="AB342" s="123">
        <f t="shared" si="40"/>
        <v>205</v>
      </c>
      <c r="AC342" s="91">
        <f t="shared" si="41"/>
        <v>65</v>
      </c>
      <c r="AD342" s="118" t="s">
        <v>115</v>
      </c>
      <c r="AE342" s="118" t="s">
        <v>116</v>
      </c>
      <c r="AF342" s="118" t="s">
        <v>117</v>
      </c>
      <c r="AG342" s="119"/>
      <c r="AH342" s="119"/>
      <c r="AI342" s="106"/>
      <c r="AJ342" s="103">
        <f t="shared" si="42"/>
        <v>205</v>
      </c>
      <c r="AK342" s="92">
        <v>140</v>
      </c>
      <c r="AL342" s="92">
        <v>65</v>
      </c>
      <c r="AM342" s="92"/>
      <c r="AN342" s="92"/>
      <c r="AO342" s="92"/>
      <c r="AP342" s="92"/>
      <c r="AQ342" s="92"/>
      <c r="AR342" s="124"/>
      <c r="AS342" s="110" t="str">
        <f>VLOOKUP(E342,Compte!A$1:K$398,10,FALSE)</f>
        <v>louis andré et son épouse malvaux</v>
      </c>
    </row>
    <row r="343" spans="1:45" ht="14.25" hidden="1" customHeight="1" x14ac:dyDescent="0.3">
      <c r="A343" s="91" t="str">
        <f t="shared" si="39"/>
        <v>LUCCHETTA Virginie</v>
      </c>
      <c r="B343" s="91">
        <f t="shared" si="43"/>
        <v>301</v>
      </c>
      <c r="C343" s="41" t="s">
        <v>1959</v>
      </c>
      <c r="D343" s="91">
        <f>VLOOKUP(C343,Compte!F$1:K$398,6,FALSE)</f>
        <v>112</v>
      </c>
      <c r="E343" s="92" t="s">
        <v>144</v>
      </c>
      <c r="F343" s="93">
        <f>VLOOKUP(E343,Compte!A$1:K$398,2,FALSE)</f>
        <v>0</v>
      </c>
      <c r="G343" s="173">
        <v>2024</v>
      </c>
      <c r="H343" s="95">
        <v>45357</v>
      </c>
      <c r="I343" s="279" t="s">
        <v>1960</v>
      </c>
      <c r="J343" s="280" t="s">
        <v>903</v>
      </c>
      <c r="K343" s="541" t="s">
        <v>108</v>
      </c>
      <c r="L343" s="418"/>
      <c r="M343" s="98">
        <f t="shared" si="44"/>
        <v>123</v>
      </c>
      <c r="N343" s="99" t="s">
        <v>1961</v>
      </c>
      <c r="O343" s="99">
        <v>5100</v>
      </c>
      <c r="P343" s="99" t="s">
        <v>123</v>
      </c>
      <c r="Q343" s="99" t="s">
        <v>135</v>
      </c>
      <c r="R343" s="100" t="s">
        <v>147</v>
      </c>
      <c r="S343" s="100" t="s">
        <v>1962</v>
      </c>
      <c r="T343" s="99" t="s">
        <v>1963</v>
      </c>
      <c r="U343" s="99"/>
      <c r="V343" s="99"/>
      <c r="W343" s="99"/>
      <c r="X343" s="99"/>
      <c r="Y343" s="99"/>
      <c r="Z343" s="41" t="s">
        <v>1964</v>
      </c>
      <c r="AA343" s="91">
        <f>VLOOKUP(E343,Compte!A$1:K$398,9,FALSE)</f>
        <v>0</v>
      </c>
      <c r="AB343" s="102">
        <f t="shared" si="40"/>
        <v>65</v>
      </c>
      <c r="AC343" s="103">
        <f t="shared" si="41"/>
        <v>-65</v>
      </c>
      <c r="AD343" s="104" t="s">
        <v>115</v>
      </c>
      <c r="AE343" s="104" t="s">
        <v>116</v>
      </c>
      <c r="AF343" s="104" t="s">
        <v>117</v>
      </c>
      <c r="AG343" s="510"/>
      <c r="AH343" s="510"/>
      <c r="AI343" s="106"/>
      <c r="AJ343" s="103">
        <f t="shared" si="42"/>
        <v>65</v>
      </c>
      <c r="AK343" s="107"/>
      <c r="AL343" s="107">
        <v>65</v>
      </c>
      <c r="AM343" s="356"/>
      <c r="AN343" s="107"/>
      <c r="AO343" s="107"/>
      <c r="AP343" s="107"/>
      <c r="AQ343" s="108"/>
      <c r="AR343" s="109"/>
      <c r="AS343" s="110" t="str">
        <f>VLOOKUP(E343,Compte!A$1:K$398,10,FALSE)</f>
        <v>---</v>
      </c>
    </row>
    <row r="344" spans="1:45" ht="14.25" customHeight="1" x14ac:dyDescent="0.3">
      <c r="A344" s="91" t="str">
        <f t="shared" si="39"/>
        <v>LUTZ Alexander</v>
      </c>
      <c r="B344" s="91">
        <f t="shared" si="43"/>
        <v>302</v>
      </c>
      <c r="C344" s="92" t="s">
        <v>1965</v>
      </c>
      <c r="D344" s="91">
        <f>VLOOKUP(C344,Compte!F$1:K$398,6,FALSE)</f>
        <v>4085</v>
      </c>
      <c r="E344" s="92">
        <v>4085</v>
      </c>
      <c r="F344" s="93">
        <f>VLOOKUP(E344,Compte!A$1:K$398,2,FALSE)</f>
        <v>45534</v>
      </c>
      <c r="G344" s="94">
        <v>2024</v>
      </c>
      <c r="H344" s="111">
        <v>45551</v>
      </c>
      <c r="I344" s="132" t="s">
        <v>1966</v>
      </c>
      <c r="J344" s="133" t="s">
        <v>1967</v>
      </c>
      <c r="K344" s="134" t="s">
        <v>121</v>
      </c>
      <c r="L344" s="114">
        <v>30987</v>
      </c>
      <c r="M344" s="98">
        <f t="shared" si="44"/>
        <v>39</v>
      </c>
      <c r="N344" s="115" t="s">
        <v>1968</v>
      </c>
      <c r="O344" s="115">
        <v>5100</v>
      </c>
      <c r="P344" s="115" t="s">
        <v>134</v>
      </c>
      <c r="Q344" s="99" t="s">
        <v>135</v>
      </c>
      <c r="R344" s="116" t="s">
        <v>147</v>
      </c>
      <c r="S344" s="121" t="s">
        <v>1969</v>
      </c>
      <c r="T344" s="115" t="s">
        <v>1970</v>
      </c>
      <c r="U344" s="99"/>
      <c r="V344" s="99"/>
      <c r="W344" s="99"/>
      <c r="X344" s="99"/>
      <c r="Y344" s="99"/>
      <c r="Z344" s="41" t="s">
        <v>1971</v>
      </c>
      <c r="AA344" s="91">
        <f>VLOOKUP(E344,Compte!A$1:K$398,9,FALSE)</f>
        <v>340</v>
      </c>
      <c r="AB344" s="102">
        <f t="shared" si="40"/>
        <v>80</v>
      </c>
      <c r="AC344" s="103">
        <f t="shared" si="41"/>
        <v>260</v>
      </c>
      <c r="AD344" s="118" t="s">
        <v>144</v>
      </c>
      <c r="AE344" s="118" t="s">
        <v>151</v>
      </c>
      <c r="AF344" s="118" t="s">
        <v>188</v>
      </c>
      <c r="AG344" s="119"/>
      <c r="AH344" s="119"/>
      <c r="AI344" s="106" t="s">
        <v>968</v>
      </c>
      <c r="AJ344" s="103">
        <f t="shared" si="42"/>
        <v>80</v>
      </c>
      <c r="AK344" s="108">
        <v>30</v>
      </c>
      <c r="AL344" s="108">
        <v>50</v>
      </c>
      <c r="AM344" s="108"/>
      <c r="AN344" s="108"/>
      <c r="AO344" s="108"/>
      <c r="AP344" s="108"/>
      <c r="AQ344" s="108"/>
      <c r="AR344" s="109"/>
      <c r="AS344" s="110" t="str">
        <f>VLOOKUP(E344,Compte!A$1:K$398,10,FALSE)</f>
        <v>admission RCNSM Aviron 2024 2025 salle de culture physique</v>
      </c>
    </row>
    <row r="345" spans="1:45" ht="14.25" customHeight="1" x14ac:dyDescent="0.3">
      <c r="A345" s="91" t="str">
        <f t="shared" si="39"/>
        <v>LUTZ Alexander</v>
      </c>
      <c r="B345" s="91">
        <f t="shared" si="43"/>
        <v>302</v>
      </c>
      <c r="C345" s="138" t="s">
        <v>1965</v>
      </c>
      <c r="D345" s="91">
        <f>VLOOKUP(C345,Compte!F$1:K$398,6,FALSE)</f>
        <v>4085</v>
      </c>
      <c r="E345" s="92" t="s">
        <v>144</v>
      </c>
      <c r="F345" s="93">
        <f>VLOOKUP(E345,Compte!A$1:K$398,2,FALSE)</f>
        <v>0</v>
      </c>
      <c r="G345" s="183">
        <v>2025</v>
      </c>
      <c r="H345" s="139">
        <v>45551</v>
      </c>
      <c r="I345" s="206" t="s">
        <v>1966</v>
      </c>
      <c r="J345" s="207" t="s">
        <v>1967</v>
      </c>
      <c r="K345" s="208" t="s">
        <v>121</v>
      </c>
      <c r="L345" s="142">
        <v>30987</v>
      </c>
      <c r="M345" s="98">
        <f t="shared" si="44"/>
        <v>39</v>
      </c>
      <c r="N345" s="143" t="s">
        <v>1968</v>
      </c>
      <c r="O345" s="143">
        <v>5100</v>
      </c>
      <c r="P345" s="143" t="s">
        <v>134</v>
      </c>
      <c r="Q345" s="99" t="s">
        <v>135</v>
      </c>
      <c r="R345" s="144" t="s">
        <v>147</v>
      </c>
      <c r="S345" s="121" t="s">
        <v>1969</v>
      </c>
      <c r="T345" s="143" t="s">
        <v>1970</v>
      </c>
      <c r="U345" s="146"/>
      <c r="V345" s="146"/>
      <c r="W345" s="146"/>
      <c r="X345" s="146"/>
      <c r="Y345" s="146"/>
      <c r="Z345" s="41" t="s">
        <v>1971</v>
      </c>
      <c r="AA345" s="91">
        <f>VLOOKUP(E345,Compte!A$1:K$398,9,FALSE)</f>
        <v>0</v>
      </c>
      <c r="AB345" s="102">
        <f t="shared" si="40"/>
        <v>260</v>
      </c>
      <c r="AC345" s="103">
        <f t="shared" si="41"/>
        <v>-260</v>
      </c>
      <c r="AD345" s="147" t="s">
        <v>144</v>
      </c>
      <c r="AE345" s="147" t="s">
        <v>151</v>
      </c>
      <c r="AF345" s="147" t="s">
        <v>188</v>
      </c>
      <c r="AG345" s="508"/>
      <c r="AH345" s="508"/>
      <c r="AI345" s="149"/>
      <c r="AJ345" s="103">
        <f t="shared" si="42"/>
        <v>230</v>
      </c>
      <c r="AK345" s="150">
        <v>110</v>
      </c>
      <c r="AL345" s="150">
        <v>120</v>
      </c>
      <c r="AM345" s="357"/>
      <c r="AN345" s="150"/>
      <c r="AO345" s="150"/>
      <c r="AP345" s="150"/>
      <c r="AQ345" s="108">
        <v>30</v>
      </c>
      <c r="AR345" s="109"/>
      <c r="AS345" s="110" t="str">
        <f>VLOOKUP(E345,Compte!A$1:K$398,10,FALSE)</f>
        <v>---</v>
      </c>
    </row>
    <row r="346" spans="1:45" ht="14.25" customHeight="1" x14ac:dyDescent="0.3">
      <c r="A346" s="91" t="str">
        <f t="shared" si="39"/>
        <v>MAHIAT Stéphanie</v>
      </c>
      <c r="B346" s="91">
        <f t="shared" si="43"/>
        <v>303</v>
      </c>
      <c r="C346" s="138" t="s">
        <v>1972</v>
      </c>
      <c r="D346" s="91">
        <f>VLOOKUP(C346,Compte!F$1:K$398,6,FALSE)</f>
        <v>4083</v>
      </c>
      <c r="E346" s="92">
        <v>4083</v>
      </c>
      <c r="F346" s="93">
        <f>VLOOKUP(E346,Compte!A$1:K$398,2,FALSE)</f>
        <v>45533</v>
      </c>
      <c r="G346" s="183">
        <v>2024</v>
      </c>
      <c r="H346" s="139">
        <v>45551</v>
      </c>
      <c r="I346" s="206" t="s">
        <v>1973</v>
      </c>
      <c r="J346" s="207" t="s">
        <v>485</v>
      </c>
      <c r="K346" s="141" t="s">
        <v>108</v>
      </c>
      <c r="L346" s="142">
        <v>31446</v>
      </c>
      <c r="M346" s="98">
        <f t="shared" si="44"/>
        <v>37</v>
      </c>
      <c r="N346" s="143" t="s">
        <v>1974</v>
      </c>
      <c r="O346" s="143">
        <v>5000</v>
      </c>
      <c r="P346" s="143" t="s">
        <v>1975</v>
      </c>
      <c r="Q346" s="99" t="s">
        <v>135</v>
      </c>
      <c r="R346" s="144" t="s">
        <v>147</v>
      </c>
      <c r="S346" s="232" t="s">
        <v>1976</v>
      </c>
      <c r="T346" s="486" t="s">
        <v>1977</v>
      </c>
      <c r="U346" s="146"/>
      <c r="V346" s="146"/>
      <c r="W346" s="146"/>
      <c r="X346" s="146"/>
      <c r="Y346" s="146"/>
      <c r="Z346" s="41" t="s">
        <v>1978</v>
      </c>
      <c r="AA346" s="91">
        <f>VLOOKUP(E346,Compte!A$1:K$398,9,FALSE)</f>
        <v>310</v>
      </c>
      <c r="AB346" s="102">
        <f t="shared" si="40"/>
        <v>80</v>
      </c>
      <c r="AC346" s="103">
        <f t="shared" si="41"/>
        <v>230</v>
      </c>
      <c r="AD346" s="147" t="s">
        <v>144</v>
      </c>
      <c r="AE346" s="147" t="s">
        <v>151</v>
      </c>
      <c r="AF346" s="147" t="s">
        <v>188</v>
      </c>
      <c r="AG346" s="508"/>
      <c r="AH346" s="508"/>
      <c r="AI346" s="149" t="s">
        <v>1979</v>
      </c>
      <c r="AJ346" s="103">
        <f t="shared" si="42"/>
        <v>80</v>
      </c>
      <c r="AK346" s="150">
        <v>30</v>
      </c>
      <c r="AL346" s="150">
        <v>50</v>
      </c>
      <c r="AM346" s="357"/>
      <c r="AN346" s="150"/>
      <c r="AO346" s="150"/>
      <c r="AP346" s="150"/>
      <c r="AQ346" s="108"/>
      <c r="AR346" s="109"/>
      <c r="AS346" s="110" t="str">
        <f>VLOOKUP(E346,Compte!A$1:K$398,10,FALSE)</f>
        <v>S. Mahiat : 80 inscription tardive 2024 + 230 pour 2025</v>
      </c>
    </row>
    <row r="347" spans="1:45" ht="14.25" customHeight="1" x14ac:dyDescent="0.3">
      <c r="A347" s="91" t="str">
        <f t="shared" si="39"/>
        <v>MAHIAT Stéphanie</v>
      </c>
      <c r="B347" s="91">
        <f t="shared" si="43"/>
        <v>303</v>
      </c>
      <c r="C347" s="138" t="s">
        <v>1972</v>
      </c>
      <c r="D347" s="91">
        <f>VLOOKUP(C347,Compte!F$1:K$398,6,FALSE)</f>
        <v>4083</v>
      </c>
      <c r="E347" s="92" t="s">
        <v>144</v>
      </c>
      <c r="F347" s="93">
        <f>VLOOKUP(E347,Compte!A$1:K$398,2,FALSE)</f>
        <v>0</v>
      </c>
      <c r="G347" s="183">
        <v>2025</v>
      </c>
      <c r="H347" s="139">
        <v>45551</v>
      </c>
      <c r="I347" s="206" t="s">
        <v>1973</v>
      </c>
      <c r="J347" s="207" t="s">
        <v>485</v>
      </c>
      <c r="K347" s="141" t="s">
        <v>108</v>
      </c>
      <c r="L347" s="142">
        <v>31446</v>
      </c>
      <c r="M347" s="98">
        <f t="shared" si="44"/>
        <v>37</v>
      </c>
      <c r="N347" s="143" t="s">
        <v>1974</v>
      </c>
      <c r="O347" s="143">
        <v>5000</v>
      </c>
      <c r="P347" s="143" t="s">
        <v>1975</v>
      </c>
      <c r="Q347" s="99" t="s">
        <v>135</v>
      </c>
      <c r="R347" s="144" t="s">
        <v>147</v>
      </c>
      <c r="S347" s="232" t="s">
        <v>1976</v>
      </c>
      <c r="T347" s="486" t="s">
        <v>1977</v>
      </c>
      <c r="U347" s="146"/>
      <c r="V347" s="146"/>
      <c r="W347" s="146"/>
      <c r="X347" s="146"/>
      <c r="Y347" s="146"/>
      <c r="Z347" s="41" t="s">
        <v>1978</v>
      </c>
      <c r="AA347" s="91">
        <f>VLOOKUP(E347,Compte!A$1:K$398,9,FALSE)</f>
        <v>0</v>
      </c>
      <c r="AB347" s="102">
        <f t="shared" si="40"/>
        <v>230</v>
      </c>
      <c r="AC347" s="103">
        <f t="shared" si="41"/>
        <v>-230</v>
      </c>
      <c r="AD347" s="147" t="s">
        <v>144</v>
      </c>
      <c r="AE347" s="147" t="s">
        <v>151</v>
      </c>
      <c r="AF347" s="147" t="s">
        <v>188</v>
      </c>
      <c r="AG347" s="508"/>
      <c r="AH347" s="508"/>
      <c r="AI347" s="149"/>
      <c r="AJ347" s="103">
        <f t="shared" si="42"/>
        <v>230</v>
      </c>
      <c r="AK347" s="150">
        <v>110</v>
      </c>
      <c r="AL347" s="150">
        <v>120</v>
      </c>
      <c r="AM347" s="357"/>
      <c r="AN347" s="150"/>
      <c r="AO347" s="150"/>
      <c r="AP347" s="150"/>
      <c r="AQ347" s="108"/>
      <c r="AR347" s="109"/>
      <c r="AS347" s="110" t="str">
        <f>VLOOKUP(E347,Compte!A$1:K$398,10,FALSE)</f>
        <v>---</v>
      </c>
    </row>
    <row r="348" spans="1:45" ht="14.25" customHeight="1" x14ac:dyDescent="0.3">
      <c r="A348" s="91" t="str">
        <f t="shared" si="39"/>
        <v>MAINDIAUX Régine</v>
      </c>
      <c r="B348" s="91">
        <f t="shared" si="43"/>
        <v>304</v>
      </c>
      <c r="C348" s="138" t="s">
        <v>1980</v>
      </c>
      <c r="D348" s="91">
        <f>VLOOKUP(C348,Compte!F$1:K$398,6,FALSE)</f>
        <v>4125</v>
      </c>
      <c r="E348" s="92">
        <v>4125</v>
      </c>
      <c r="F348" s="93">
        <f>VLOOKUP(E348,Compte!A$1:K$398,2,FALSE)</f>
        <v>45559</v>
      </c>
      <c r="G348" s="249">
        <v>2024</v>
      </c>
      <c r="H348" s="139">
        <v>45588</v>
      </c>
      <c r="I348" s="240" t="s">
        <v>1981</v>
      </c>
      <c r="J348" s="241" t="s">
        <v>1982</v>
      </c>
      <c r="K348" s="141" t="s">
        <v>108</v>
      </c>
      <c r="L348" s="142">
        <v>21339</v>
      </c>
      <c r="M348" s="98">
        <f t="shared" si="44"/>
        <v>65</v>
      </c>
      <c r="N348" s="143" t="s">
        <v>1983</v>
      </c>
      <c r="O348" s="143">
        <v>1390</v>
      </c>
      <c r="P348" s="143" t="s">
        <v>1984</v>
      </c>
      <c r="Q348" s="99" t="s">
        <v>135</v>
      </c>
      <c r="R348" s="144" t="s">
        <v>147</v>
      </c>
      <c r="S348" s="232" t="s">
        <v>1985</v>
      </c>
      <c r="T348" s="486" t="s">
        <v>1986</v>
      </c>
      <c r="U348" s="146"/>
      <c r="V348" s="146"/>
      <c r="W348" s="146"/>
      <c r="X348" s="146"/>
      <c r="Y348" s="146"/>
      <c r="Z348" s="41" t="s">
        <v>1987</v>
      </c>
      <c r="AA348" s="91">
        <f>VLOOKUP(E348,Compte!A$1:K$398,9,FALSE)</f>
        <v>340</v>
      </c>
      <c r="AB348" s="102">
        <f t="shared" si="40"/>
        <v>80</v>
      </c>
      <c r="AC348" s="103">
        <f t="shared" si="41"/>
        <v>260</v>
      </c>
      <c r="AD348" s="147" t="s">
        <v>144</v>
      </c>
      <c r="AE348" s="147" t="s">
        <v>151</v>
      </c>
      <c r="AF348" s="147" t="s">
        <v>188</v>
      </c>
      <c r="AG348" s="130"/>
      <c r="AH348" s="130"/>
      <c r="AI348" s="511" t="s">
        <v>1988</v>
      </c>
      <c r="AJ348" s="103">
        <f t="shared" si="42"/>
        <v>80</v>
      </c>
      <c r="AK348" s="150">
        <v>30</v>
      </c>
      <c r="AL348" s="287">
        <v>50</v>
      </c>
      <c r="AM348" s="360">
        <v>-30</v>
      </c>
      <c r="AN348" s="150"/>
      <c r="AO348" s="150"/>
      <c r="AP348" s="150"/>
      <c r="AQ348" s="108">
        <v>30</v>
      </c>
      <c r="AR348" s="109"/>
      <c r="AS348" s="110" t="str">
        <f>VLOOKUP(E348,Compte!A$1:K$398,10,FALSE)</f>
        <v>cotis sept24 et 2025 adul Aviron etsalle sport Maindiaux Regine</v>
      </c>
    </row>
    <row r="349" spans="1:45" ht="14.25" customHeight="1" x14ac:dyDescent="0.3">
      <c r="A349" s="91" t="str">
        <f t="shared" si="39"/>
        <v>MAINDIAUX Régine</v>
      </c>
      <c r="B349" s="91">
        <f t="shared" si="43"/>
        <v>304</v>
      </c>
      <c r="C349" s="92" t="s">
        <v>1980</v>
      </c>
      <c r="D349" s="91">
        <f>VLOOKUP(C349,Compte!F$1:K$398,6,FALSE)</f>
        <v>4125</v>
      </c>
      <c r="E349" s="92" t="s">
        <v>144</v>
      </c>
      <c r="F349" s="93">
        <f>VLOOKUP(E349,Compte!A$1:K$398,2,FALSE)</f>
        <v>0</v>
      </c>
      <c r="G349" s="94">
        <v>2025</v>
      </c>
      <c r="H349" s="111">
        <v>45588</v>
      </c>
      <c r="I349" s="132" t="s">
        <v>1981</v>
      </c>
      <c r="J349" s="133" t="s">
        <v>1982</v>
      </c>
      <c r="K349" s="113" t="s">
        <v>108</v>
      </c>
      <c r="L349" s="114">
        <v>21339</v>
      </c>
      <c r="M349" s="98">
        <f t="shared" si="44"/>
        <v>65</v>
      </c>
      <c r="N349" s="115" t="s">
        <v>1983</v>
      </c>
      <c r="O349" s="115">
        <v>1390</v>
      </c>
      <c r="P349" s="115" t="s">
        <v>1984</v>
      </c>
      <c r="Q349" s="99" t="s">
        <v>135</v>
      </c>
      <c r="R349" s="116" t="s">
        <v>147</v>
      </c>
      <c r="S349" s="121" t="s">
        <v>1985</v>
      </c>
      <c r="T349" s="157" t="s">
        <v>1986</v>
      </c>
      <c r="U349" s="99"/>
      <c r="V349" s="99"/>
      <c r="W349" s="99"/>
      <c r="X349" s="99"/>
      <c r="Y349" s="99"/>
      <c r="Z349" s="41" t="s">
        <v>1987</v>
      </c>
      <c r="AA349" s="91">
        <f>VLOOKUP(E349,Compte!A$1:K$398,9,FALSE)</f>
        <v>0</v>
      </c>
      <c r="AB349" s="102">
        <f t="shared" si="40"/>
        <v>260</v>
      </c>
      <c r="AC349" s="103">
        <f t="shared" si="41"/>
        <v>-260</v>
      </c>
      <c r="AD349" s="118" t="s">
        <v>144</v>
      </c>
      <c r="AE349" s="118" t="s">
        <v>151</v>
      </c>
      <c r="AF349" s="118" t="s">
        <v>188</v>
      </c>
      <c r="AG349" s="130"/>
      <c r="AH349" s="130"/>
      <c r="AI349" s="130"/>
      <c r="AJ349" s="103">
        <f t="shared" si="42"/>
        <v>230</v>
      </c>
      <c r="AK349" s="108">
        <v>110</v>
      </c>
      <c r="AL349" s="108">
        <v>120</v>
      </c>
      <c r="AM349" s="108"/>
      <c r="AN349" s="108"/>
      <c r="AO349" s="108"/>
      <c r="AP349" s="108"/>
      <c r="AQ349" s="108">
        <v>30</v>
      </c>
      <c r="AR349" s="109"/>
      <c r="AS349" s="110" t="str">
        <f>VLOOKUP(E349,Compte!A$1:K$398,10,FALSE)</f>
        <v>---</v>
      </c>
    </row>
    <row r="350" spans="1:45" ht="14.25" hidden="1" customHeight="1" x14ac:dyDescent="0.3">
      <c r="A350" s="91" t="str">
        <f t="shared" si="39"/>
        <v>MALACORD Michel</v>
      </c>
      <c r="B350" s="91">
        <f t="shared" si="43"/>
        <v>305</v>
      </c>
      <c r="C350" s="41" t="s">
        <v>1989</v>
      </c>
      <c r="D350" s="91">
        <f>VLOOKUP(C350,Compte!F$1:K$398,6,FALSE)</f>
        <v>4040</v>
      </c>
      <c r="E350" s="92">
        <v>4040</v>
      </c>
      <c r="F350" s="93">
        <f>VLOOKUP(E350,Compte!A$1:K$398,2,FALSE)</f>
        <v>45470</v>
      </c>
      <c r="G350" s="94">
        <v>2024</v>
      </c>
      <c r="H350" s="95">
        <v>45489</v>
      </c>
      <c r="I350" s="279" t="s">
        <v>1990</v>
      </c>
      <c r="J350" s="280" t="s">
        <v>365</v>
      </c>
      <c r="K350" s="96" t="s">
        <v>121</v>
      </c>
      <c r="L350" s="97">
        <v>20780</v>
      </c>
      <c r="M350" s="98">
        <f t="shared" si="44"/>
        <v>67</v>
      </c>
      <c r="N350" s="99" t="s">
        <v>1991</v>
      </c>
      <c r="O350" s="99">
        <v>5000</v>
      </c>
      <c r="P350" s="99" t="s">
        <v>1975</v>
      </c>
      <c r="Q350" s="99" t="s">
        <v>135</v>
      </c>
      <c r="R350" s="100" t="s">
        <v>147</v>
      </c>
      <c r="S350" s="160" t="s">
        <v>1992</v>
      </c>
      <c r="T350" s="470" t="s">
        <v>1993</v>
      </c>
      <c r="U350" s="99"/>
      <c r="V350" s="99"/>
      <c r="W350" s="99"/>
      <c r="X350" s="99"/>
      <c r="Y350" s="99"/>
      <c r="Z350" s="41" t="s">
        <v>1994</v>
      </c>
      <c r="AA350" s="91">
        <f>VLOOKUP(E350,Compte!A$1:K$398,9,FALSE)</f>
        <v>205</v>
      </c>
      <c r="AB350" s="102">
        <f t="shared" si="40"/>
        <v>205</v>
      </c>
      <c r="AC350" s="103">
        <f t="shared" si="41"/>
        <v>0</v>
      </c>
      <c r="AD350" s="104" t="s">
        <v>115</v>
      </c>
      <c r="AE350" s="104" t="s">
        <v>116</v>
      </c>
      <c r="AF350" s="104" t="s">
        <v>188</v>
      </c>
      <c r="AG350" s="105"/>
      <c r="AH350" s="105"/>
      <c r="AI350" s="106"/>
      <c r="AJ350" s="103">
        <f t="shared" si="42"/>
        <v>175</v>
      </c>
      <c r="AK350" s="107">
        <v>110</v>
      </c>
      <c r="AL350" s="107">
        <v>65</v>
      </c>
      <c r="AM350" s="356"/>
      <c r="AN350" s="107"/>
      <c r="AO350" s="107"/>
      <c r="AP350" s="107"/>
      <c r="AQ350" s="108">
        <v>30</v>
      </c>
      <c r="AR350" s="109"/>
      <c r="AS350" s="110" t="str">
        <f>VLOOKUP(E350,Compte!A$1:K$398,10,FALSE)</f>
        <v>COTIS TENNIS ADULTE (175) + FITNESS (30) de MALACORD MICHEL</v>
      </c>
    </row>
    <row r="351" spans="1:45" ht="14.25" hidden="1" customHeight="1" x14ac:dyDescent="0.3">
      <c r="A351" s="91" t="str">
        <f t="shared" si="39"/>
        <v>MALVAUX (Louis) Nicole</v>
      </c>
      <c r="B351" s="91">
        <f t="shared" si="43"/>
        <v>306</v>
      </c>
      <c r="C351" s="41" t="s">
        <v>1995</v>
      </c>
      <c r="D351" s="91" t="e">
        <f>VLOOKUP(C351,Compte!F$1:K$398,6,FALSE)</f>
        <v>#N/A</v>
      </c>
      <c r="E351" s="92" t="s">
        <v>144</v>
      </c>
      <c r="F351" s="93">
        <f>VLOOKUP(E351,Compte!A$1:K$398,2,FALSE)</f>
        <v>0</v>
      </c>
      <c r="G351" s="94">
        <v>2024</v>
      </c>
      <c r="H351" s="95">
        <v>45410</v>
      </c>
      <c r="I351" s="84" t="s">
        <v>1996</v>
      </c>
      <c r="J351" s="41" t="s">
        <v>1997</v>
      </c>
      <c r="K351" s="96" t="s">
        <v>108</v>
      </c>
      <c r="L351" s="171">
        <v>19128</v>
      </c>
      <c r="M351" s="98">
        <f t="shared" si="44"/>
        <v>71</v>
      </c>
      <c r="N351" s="99" t="s">
        <v>1954</v>
      </c>
      <c r="O351" s="99">
        <v>5170</v>
      </c>
      <c r="P351" s="99" t="s">
        <v>110</v>
      </c>
      <c r="Q351" s="99" t="s">
        <v>135</v>
      </c>
      <c r="R351" s="100" t="s">
        <v>147</v>
      </c>
      <c r="S351" s="116" t="s">
        <v>1998</v>
      </c>
      <c r="T351" s="460" t="s">
        <v>1999</v>
      </c>
      <c r="U351" s="99"/>
      <c r="V351" s="99"/>
      <c r="W351" s="99"/>
      <c r="X351" s="99"/>
      <c r="Y351" s="99"/>
      <c r="Z351" s="41" t="s">
        <v>1958</v>
      </c>
      <c r="AA351" s="91">
        <f>VLOOKUP(E351,Compte!A$1:K$398,9,FALSE)</f>
        <v>0</v>
      </c>
      <c r="AB351" s="123">
        <f t="shared" si="40"/>
        <v>65</v>
      </c>
      <c r="AC351" s="91">
        <f t="shared" si="41"/>
        <v>-65</v>
      </c>
      <c r="AD351" s="104" t="s">
        <v>115</v>
      </c>
      <c r="AE351" s="104" t="s">
        <v>116</v>
      </c>
      <c r="AF351" s="104" t="s">
        <v>117</v>
      </c>
      <c r="AG351" s="105"/>
      <c r="AH351" s="105"/>
      <c r="AI351" s="106"/>
      <c r="AJ351" s="103">
        <f t="shared" si="42"/>
        <v>65</v>
      </c>
      <c r="AK351" s="41"/>
      <c r="AL351" s="41">
        <v>65</v>
      </c>
      <c r="AM351" s="359"/>
      <c r="AN351" s="41"/>
      <c r="AO351" s="41"/>
      <c r="AP351" s="41"/>
      <c r="AQ351" s="92"/>
      <c r="AR351" s="124"/>
      <c r="AS351" s="110" t="str">
        <f>VLOOKUP(E351,Compte!A$1:K$398,10,FALSE)</f>
        <v>---</v>
      </c>
    </row>
    <row r="352" spans="1:45" ht="14.25" hidden="1" customHeight="1" x14ac:dyDescent="0.3">
      <c r="A352" s="91" t="str">
        <f t="shared" si="39"/>
        <v>MANIGART Sylvie</v>
      </c>
      <c r="B352" s="91">
        <f t="shared" si="43"/>
        <v>307</v>
      </c>
      <c r="C352" s="92" t="s">
        <v>3753</v>
      </c>
      <c r="D352" s="91">
        <f>VLOOKUP(C352,Compte!F$1:K$398,6,FALSE)</f>
        <v>4141</v>
      </c>
      <c r="E352" s="92">
        <v>4141</v>
      </c>
      <c r="F352" s="93">
        <f>VLOOKUP(E352,Compte!A$1:K$398,2,FALSE)</f>
        <v>45594</v>
      </c>
      <c r="G352" s="94">
        <v>2024</v>
      </c>
      <c r="H352" s="95">
        <v>45651</v>
      </c>
      <c r="I352" s="112" t="s">
        <v>3778</v>
      </c>
      <c r="J352" s="92" t="s">
        <v>266</v>
      </c>
      <c r="K352" s="113" t="s">
        <v>108</v>
      </c>
      <c r="L352" s="120">
        <v>24891</v>
      </c>
      <c r="M352" s="98">
        <f t="shared" si="44"/>
        <v>55</v>
      </c>
      <c r="N352" s="115" t="s">
        <v>3779</v>
      </c>
      <c r="O352" s="115">
        <v>5530</v>
      </c>
      <c r="P352" s="115" t="s">
        <v>881</v>
      </c>
      <c r="Q352" s="99" t="s">
        <v>135</v>
      </c>
      <c r="R352" s="116" t="s">
        <v>147</v>
      </c>
      <c r="S352" s="121" t="s">
        <v>3780</v>
      </c>
      <c r="T352" s="126" t="s">
        <v>3781</v>
      </c>
      <c r="U352" s="99"/>
      <c r="V352" s="99"/>
      <c r="W352" s="99"/>
      <c r="X352" s="99"/>
      <c r="Y352" s="99"/>
      <c r="Z352" s="41" t="s">
        <v>3782</v>
      </c>
      <c r="AA352" s="91">
        <f>VLOOKUP(E352,Compte!A$1:K$398,9,FALSE)</f>
        <v>60</v>
      </c>
      <c r="AB352" s="123">
        <f t="shared" si="40"/>
        <v>60</v>
      </c>
      <c r="AC352" s="91">
        <f t="shared" si="41"/>
        <v>0</v>
      </c>
      <c r="AD352" s="118" t="s">
        <v>108</v>
      </c>
      <c r="AE352" s="118" t="s">
        <v>1525</v>
      </c>
      <c r="AF352" s="118" t="s">
        <v>174</v>
      </c>
      <c r="AG352" s="119"/>
      <c r="AH352" s="119"/>
      <c r="AI352" s="106"/>
      <c r="AJ352" s="103">
        <f t="shared" si="42"/>
        <v>50</v>
      </c>
      <c r="AK352" s="92">
        <v>50</v>
      </c>
      <c r="AL352" s="92"/>
      <c r="AM352" s="92"/>
      <c r="AN352" s="92"/>
      <c r="AO352" s="92"/>
      <c r="AP352" s="92"/>
      <c r="AQ352" s="92">
        <v>10</v>
      </c>
      <c r="AR352" s="124"/>
      <c r="AS352" s="110" t="str">
        <f>VLOOKUP(E352,Compte!A$1:K$398,10,FALSE)</f>
        <v>Manigart Sylvie trimestre 60.</v>
      </c>
    </row>
    <row r="353" spans="1:45" ht="14.25" hidden="1" customHeight="1" x14ac:dyDescent="0.3">
      <c r="A353" s="91" t="str">
        <f t="shared" si="39"/>
        <v>MARCHAL Serge</v>
      </c>
      <c r="B353" s="91">
        <f t="shared" si="43"/>
        <v>308</v>
      </c>
      <c r="C353" s="92" t="s">
        <v>2000</v>
      </c>
      <c r="D353" s="91">
        <f>VLOOKUP(C353,Compte!F$1:K$398,6,FALSE)</f>
        <v>2003</v>
      </c>
      <c r="E353" s="92">
        <v>2003</v>
      </c>
      <c r="F353" s="93">
        <f>VLOOKUP(E353,Compte!A$1:K$398,2,FALSE)</f>
        <v>45378</v>
      </c>
      <c r="G353" s="94">
        <v>2024</v>
      </c>
      <c r="H353" s="95">
        <v>45381</v>
      </c>
      <c r="I353" s="132" t="s">
        <v>2001</v>
      </c>
      <c r="J353" s="133" t="s">
        <v>432</v>
      </c>
      <c r="K353" s="134" t="s">
        <v>121</v>
      </c>
      <c r="L353" s="120">
        <v>25172</v>
      </c>
      <c r="M353" s="98">
        <f t="shared" si="44"/>
        <v>55</v>
      </c>
      <c r="N353" s="113" t="s">
        <v>2002</v>
      </c>
      <c r="O353" s="115">
        <v>5100</v>
      </c>
      <c r="P353" s="113" t="s">
        <v>123</v>
      </c>
      <c r="Q353" s="99" t="s">
        <v>135</v>
      </c>
      <c r="R353" s="116" t="s">
        <v>2003</v>
      </c>
      <c r="S353" s="116" t="s">
        <v>2004</v>
      </c>
      <c r="T353" s="129" t="s">
        <v>2005</v>
      </c>
      <c r="U353" s="99"/>
      <c r="V353" s="99"/>
      <c r="W353" s="99"/>
      <c r="X353" s="99"/>
      <c r="Y353" s="99"/>
      <c r="Z353" s="41" t="s">
        <v>2006</v>
      </c>
      <c r="AA353" s="91">
        <f>VLOOKUP(E353,Compte!A$1:K$398,9,FALSE)</f>
        <v>175</v>
      </c>
      <c r="AB353" s="102">
        <f t="shared" si="40"/>
        <v>185</v>
      </c>
      <c r="AC353" s="103">
        <f t="shared" si="41"/>
        <v>-10</v>
      </c>
      <c r="AD353" s="118" t="s">
        <v>115</v>
      </c>
      <c r="AE353" s="118" t="s">
        <v>116</v>
      </c>
      <c r="AF353" s="118" t="s">
        <v>188</v>
      </c>
      <c r="AG353" s="119">
        <v>1</v>
      </c>
      <c r="AH353" s="119" t="s">
        <v>230</v>
      </c>
      <c r="AI353" s="106"/>
      <c r="AJ353" s="103">
        <f t="shared" si="42"/>
        <v>175</v>
      </c>
      <c r="AK353" s="108">
        <v>110</v>
      </c>
      <c r="AL353" s="108">
        <v>65</v>
      </c>
      <c r="AM353" s="108"/>
      <c r="AN353" s="92">
        <v>10</v>
      </c>
      <c r="AO353" s="92"/>
      <c r="AP353" s="92"/>
      <c r="AQ353" s="92"/>
      <c r="AR353" s="124"/>
      <c r="AS353" s="110" t="str">
        <f>VLOOKUP(E353,Compte!A$1:K$398,10,FALSE)</f>
        <v>Cotisation 2024</v>
      </c>
    </row>
    <row r="354" spans="1:45" ht="14.25" hidden="1" customHeight="1" x14ac:dyDescent="0.3">
      <c r="A354" s="91" t="str">
        <f t="shared" si="39"/>
        <v>MARCHAL Serge</v>
      </c>
      <c r="B354" s="91">
        <f t="shared" si="43"/>
        <v>308</v>
      </c>
      <c r="C354" s="92" t="s">
        <v>2000</v>
      </c>
      <c r="D354" s="91">
        <f>VLOOKUP(C354,Compte!F$1:K$398,6,FALSE)</f>
        <v>2003</v>
      </c>
      <c r="E354" s="92">
        <v>4041.3</v>
      </c>
      <c r="F354" s="93">
        <f>VLOOKUP(E354,Compte!A$1:K$398,2,FALSE)</f>
        <v>45474</v>
      </c>
      <c r="G354" s="94">
        <v>2024</v>
      </c>
      <c r="H354" s="95">
        <v>45588</v>
      </c>
      <c r="I354" s="132" t="s">
        <v>2001</v>
      </c>
      <c r="J354" s="133" t="s">
        <v>432</v>
      </c>
      <c r="K354" s="134"/>
      <c r="L354" s="120"/>
      <c r="M354" s="98">
        <f t="shared" si="44"/>
        <v>123</v>
      </c>
      <c r="N354" s="113"/>
      <c r="O354" s="115"/>
      <c r="P354" s="113"/>
      <c r="Q354" s="99"/>
      <c r="R354" s="116"/>
      <c r="S354" s="116"/>
      <c r="T354" s="129"/>
      <c r="U354" s="99"/>
      <c r="V354" s="99"/>
      <c r="W354" s="99"/>
      <c r="X354" s="99"/>
      <c r="Y354" s="99"/>
      <c r="Z354" s="41" t="s">
        <v>2006</v>
      </c>
      <c r="AA354" s="91">
        <f>VLOOKUP(E354,Compte!A$1:K$398,9,FALSE)</f>
        <v>10</v>
      </c>
      <c r="AB354" s="102">
        <f t="shared" si="40"/>
        <v>0</v>
      </c>
      <c r="AC354" s="103">
        <f t="shared" si="41"/>
        <v>10</v>
      </c>
      <c r="AD354" s="118" t="s">
        <v>115</v>
      </c>
      <c r="AE354" s="118" t="s">
        <v>116</v>
      </c>
      <c r="AF354" s="118" t="s">
        <v>188</v>
      </c>
      <c r="AG354" s="119">
        <v>1</v>
      </c>
      <c r="AH354" s="119" t="s">
        <v>230</v>
      </c>
      <c r="AI354" s="106"/>
      <c r="AJ354" s="103">
        <f t="shared" si="42"/>
        <v>0</v>
      </c>
      <c r="AK354" s="108"/>
      <c r="AL354" s="108"/>
      <c r="AM354" s="108"/>
      <c r="AN354" s="92"/>
      <c r="AO354" s="92"/>
      <c r="AP354" s="92"/>
      <c r="AQ354" s="92"/>
      <c r="AR354" s="124"/>
      <c r="AS354" s="110" t="str">
        <f>VLOOKUP(E354,Compte!A$1:K$398,10,FALSE)</f>
        <v>DEPOT ESPECES  JAMBERS BERNARD LE 30/06 - MARCHAL Serge cotis Membre effectif</v>
      </c>
    </row>
    <row r="355" spans="1:45" ht="14.25" hidden="1" customHeight="1" x14ac:dyDescent="0.3">
      <c r="A355" s="91" t="str">
        <f t="shared" si="39"/>
        <v>MARLAIR Caroline</v>
      </c>
      <c r="B355" s="91">
        <f t="shared" si="43"/>
        <v>309</v>
      </c>
      <c r="C355" s="92"/>
      <c r="D355" s="91" t="e">
        <f>VLOOKUP(C355,Compte!F$1:K$398,6,FALSE)</f>
        <v>#N/A</v>
      </c>
      <c r="E355" s="92">
        <v>4050</v>
      </c>
      <c r="F355" s="93">
        <f>VLOOKUP(E355,Compte!A$1:K$398,2,FALSE)</f>
        <v>45490</v>
      </c>
      <c r="G355" s="128">
        <v>2024</v>
      </c>
      <c r="H355" s="111">
        <v>45497</v>
      </c>
      <c r="I355" s="112" t="s">
        <v>2007</v>
      </c>
      <c r="J355" s="92" t="s">
        <v>246</v>
      </c>
      <c r="K355" s="113" t="s">
        <v>108</v>
      </c>
      <c r="L355" s="114">
        <v>31595</v>
      </c>
      <c r="M355" s="98">
        <f t="shared" si="44"/>
        <v>37</v>
      </c>
      <c r="N355" s="113" t="s">
        <v>1910</v>
      </c>
      <c r="O355" s="115">
        <v>5000</v>
      </c>
      <c r="P355" s="113" t="s">
        <v>186</v>
      </c>
      <c r="Q355" s="99" t="s">
        <v>135</v>
      </c>
      <c r="R355" s="116" t="s">
        <v>147</v>
      </c>
      <c r="S355" s="284" t="s">
        <v>2008</v>
      </c>
      <c r="T355" s="113" t="s">
        <v>1912</v>
      </c>
      <c r="U355" s="99"/>
      <c r="V355" s="99"/>
      <c r="W355" s="99"/>
      <c r="X355" s="99"/>
      <c r="Y355" s="99"/>
      <c r="Z355" s="41" t="s">
        <v>2009</v>
      </c>
      <c r="AA355" s="91">
        <f>VLOOKUP(E355,Compte!A$1:K$398,9,FALSE)</f>
        <v>30</v>
      </c>
      <c r="AB355" s="102">
        <f t="shared" si="40"/>
        <v>30</v>
      </c>
      <c r="AC355" s="103">
        <f t="shared" si="41"/>
        <v>0</v>
      </c>
      <c r="AD355" s="118" t="s">
        <v>160</v>
      </c>
      <c r="AE355" s="118" t="s">
        <v>161</v>
      </c>
      <c r="AF355" s="118" t="s">
        <v>162</v>
      </c>
      <c r="AG355" s="119"/>
      <c r="AH355" s="119"/>
      <c r="AI355" s="518" t="s">
        <v>163</v>
      </c>
      <c r="AJ355" s="103">
        <f t="shared" si="42"/>
        <v>30</v>
      </c>
      <c r="AK355" s="108">
        <v>5</v>
      </c>
      <c r="AL355" s="108">
        <v>25</v>
      </c>
      <c r="AM355" s="108"/>
      <c r="AN355" s="108"/>
      <c r="AO355" s="108"/>
      <c r="AP355" s="108"/>
      <c r="AQ355" s="108"/>
      <c r="AR355" s="109"/>
      <c r="AS355" s="110" t="str">
        <f>VLOOKUP(E355,Compte!A$1:K$398,10,FALSE)</f>
        <v>Cotisation YA-MTP Caroline Marlair</v>
      </c>
    </row>
    <row r="356" spans="1:45" ht="14.25" customHeight="1" x14ac:dyDescent="0.3">
      <c r="A356" s="91" t="str">
        <f t="shared" si="39"/>
        <v>MARTIN Sophie</v>
      </c>
      <c r="B356" s="91">
        <f t="shared" si="43"/>
        <v>310</v>
      </c>
      <c r="C356" s="92" t="s">
        <v>2010</v>
      </c>
      <c r="D356" s="91">
        <f>VLOOKUP(C356,Compte!F$1:K$398,6,FALSE)</f>
        <v>78</v>
      </c>
      <c r="E356" s="138">
        <v>78</v>
      </c>
      <c r="F356" s="93">
        <f>VLOOKUP(E356,Compte!A$1:K$398,2,FALSE)</f>
        <v>45324</v>
      </c>
      <c r="G356" s="183">
        <v>2024</v>
      </c>
      <c r="H356" s="139">
        <v>45340</v>
      </c>
      <c r="I356" s="140" t="s">
        <v>2011</v>
      </c>
      <c r="J356" s="138" t="s">
        <v>274</v>
      </c>
      <c r="K356" s="141" t="s">
        <v>108</v>
      </c>
      <c r="L356" s="114">
        <v>30324</v>
      </c>
      <c r="M356" s="98">
        <f t="shared" si="44"/>
        <v>40</v>
      </c>
      <c r="N356" s="113" t="s">
        <v>2012</v>
      </c>
      <c r="O356" s="115">
        <v>5000</v>
      </c>
      <c r="P356" s="113" t="s">
        <v>186</v>
      </c>
      <c r="Q356" s="115" t="s">
        <v>135</v>
      </c>
      <c r="R356" s="116" t="s">
        <v>147</v>
      </c>
      <c r="S356" s="277" t="s">
        <v>2013</v>
      </c>
      <c r="T356" s="113" t="s">
        <v>2014</v>
      </c>
      <c r="U356" s="99"/>
      <c r="V356" s="99"/>
      <c r="W356" s="99"/>
      <c r="X356" s="99"/>
      <c r="Y356" s="99"/>
      <c r="Z356" s="41" t="s">
        <v>2015</v>
      </c>
      <c r="AA356" s="91">
        <f>VLOOKUP(E356,Compte!A$1:K$398,9,FALSE)</f>
        <v>260</v>
      </c>
      <c r="AB356" s="102">
        <f t="shared" si="40"/>
        <v>260</v>
      </c>
      <c r="AC356" s="103">
        <f t="shared" si="41"/>
        <v>0</v>
      </c>
      <c r="AD356" s="118" t="s">
        <v>144</v>
      </c>
      <c r="AE356" s="118" t="s">
        <v>151</v>
      </c>
      <c r="AF356" s="118" t="s">
        <v>188</v>
      </c>
      <c r="AG356" s="119"/>
      <c r="AH356" s="119"/>
      <c r="AI356" s="520" t="s">
        <v>2016</v>
      </c>
      <c r="AJ356" s="103">
        <f t="shared" si="42"/>
        <v>230</v>
      </c>
      <c r="AK356" s="108">
        <v>110</v>
      </c>
      <c r="AL356" s="108">
        <v>120</v>
      </c>
      <c r="AM356" s="108"/>
      <c r="AN356" s="108"/>
      <c r="AO356" s="108"/>
      <c r="AP356" s="108"/>
      <c r="AQ356" s="108">
        <v>30</v>
      </c>
      <c r="AR356" s="109"/>
      <c r="AS356" s="110" t="str">
        <f>VLOOKUP(E356,Compte!A$1:K$398,10,FALSE)</f>
        <v>Cotisation aviron adulte et salle de sport MARTIN Sophie</v>
      </c>
    </row>
    <row r="357" spans="1:45" ht="14.25" hidden="1" customHeight="1" x14ac:dyDescent="0.3">
      <c r="A357" s="91" t="str">
        <f t="shared" si="39"/>
        <v>MASSART Féline</v>
      </c>
      <c r="B357" s="91">
        <f t="shared" si="43"/>
        <v>311</v>
      </c>
      <c r="C357" s="138" t="s">
        <v>2017</v>
      </c>
      <c r="D357" s="91">
        <f>VLOOKUP(C357,Compte!F$1:K$398,6,FALSE)</f>
        <v>3002</v>
      </c>
      <c r="E357" s="92">
        <v>3002</v>
      </c>
      <c r="F357" s="93">
        <f>VLOOKUP(E357,Compte!A$1:K$398,2,FALSE)</f>
        <v>45398</v>
      </c>
      <c r="G357" s="183">
        <v>2024</v>
      </c>
      <c r="H357" s="139">
        <v>45410</v>
      </c>
      <c r="I357" s="140" t="s">
        <v>2018</v>
      </c>
      <c r="J357" s="138" t="s">
        <v>2019</v>
      </c>
      <c r="K357" s="141" t="s">
        <v>108</v>
      </c>
      <c r="L357" s="142">
        <v>40199</v>
      </c>
      <c r="M357" s="98">
        <f t="shared" si="44"/>
        <v>13</v>
      </c>
      <c r="N357" s="143" t="s">
        <v>2020</v>
      </c>
      <c r="O357" s="143">
        <v>5170</v>
      </c>
      <c r="P357" s="143" t="s">
        <v>110</v>
      </c>
      <c r="Q357" s="424" t="s">
        <v>135</v>
      </c>
      <c r="R357" s="144" t="s">
        <v>147</v>
      </c>
      <c r="S357" s="285" t="s">
        <v>2021</v>
      </c>
      <c r="T357" s="603" t="s">
        <v>2022</v>
      </c>
      <c r="U357" s="146"/>
      <c r="V357" s="146"/>
      <c r="W357" s="146"/>
      <c r="X357" s="146"/>
      <c r="Y357" s="146"/>
      <c r="Z357" s="41" t="s">
        <v>2023</v>
      </c>
      <c r="AA357" s="91">
        <f>VLOOKUP(E357,Compte!A$1:K$398,9,FALSE)</f>
        <v>55</v>
      </c>
      <c r="AB357" s="123">
        <f t="shared" si="40"/>
        <v>55</v>
      </c>
      <c r="AC357" s="91">
        <f t="shared" si="41"/>
        <v>0</v>
      </c>
      <c r="AD357" s="147" t="s">
        <v>115</v>
      </c>
      <c r="AE357" s="147" t="s">
        <v>128</v>
      </c>
      <c r="AF357" s="147" t="s">
        <v>129</v>
      </c>
      <c r="AG357" s="508"/>
      <c r="AH357" s="508"/>
      <c r="AI357" s="149"/>
      <c r="AJ357" s="103">
        <f t="shared" si="42"/>
        <v>55</v>
      </c>
      <c r="AK357" s="138">
        <v>55</v>
      </c>
      <c r="AL357" s="138"/>
      <c r="AM357" s="358"/>
      <c r="AN357" s="138"/>
      <c r="AO357" s="138"/>
      <c r="AP357" s="138"/>
      <c r="AQ357" s="92"/>
      <c r="AR357" s="124"/>
      <c r="AS357" s="110" t="str">
        <f>VLOOKUP(E357,Compte!A$1:K$398,10,FALSE)</f>
        <v>Cotisation Féline Massart</v>
      </c>
    </row>
    <row r="358" spans="1:45" ht="14.25" customHeight="1" x14ac:dyDescent="0.3">
      <c r="A358" s="91" t="str">
        <f t="shared" si="39"/>
        <v>MATHIEU Paul</v>
      </c>
      <c r="B358" s="91">
        <f t="shared" si="43"/>
        <v>312</v>
      </c>
      <c r="C358" s="138" t="s">
        <v>2024</v>
      </c>
      <c r="D358" s="91">
        <f>VLOOKUP(C358,Compte!F$1:K$398,6,FALSE)</f>
        <v>38</v>
      </c>
      <c r="E358" s="92">
        <v>38</v>
      </c>
      <c r="F358" s="93">
        <f>VLOOKUP(E358,Compte!A$1:K$398,2,FALSE)</f>
        <v>45313</v>
      </c>
      <c r="G358" s="183">
        <v>2024</v>
      </c>
      <c r="H358" s="139">
        <v>45340</v>
      </c>
      <c r="I358" s="140" t="s">
        <v>2025</v>
      </c>
      <c r="J358" s="138" t="s">
        <v>2026</v>
      </c>
      <c r="K358" s="141" t="s">
        <v>121</v>
      </c>
      <c r="L358" s="414">
        <v>17706</v>
      </c>
      <c r="M358" s="98">
        <f t="shared" si="44"/>
        <v>75</v>
      </c>
      <c r="N358" s="408" t="s">
        <v>2027</v>
      </c>
      <c r="O358" s="424">
        <v>5000</v>
      </c>
      <c r="P358" s="408" t="s">
        <v>186</v>
      </c>
      <c r="Q358" s="424" t="s">
        <v>135</v>
      </c>
      <c r="R358" s="438" t="s">
        <v>2028</v>
      </c>
      <c r="S358" s="445" t="s">
        <v>2029</v>
      </c>
      <c r="T358" s="408" t="s">
        <v>2030</v>
      </c>
      <c r="U358" s="146"/>
      <c r="V358" s="146"/>
      <c r="W358" s="146"/>
      <c r="X358" s="146"/>
      <c r="Y358" s="146"/>
      <c r="Z358" s="41" t="s">
        <v>2031</v>
      </c>
      <c r="AA358" s="91">
        <f>VLOOKUP(E358,Compte!A$1:K$398,9,FALSE)</f>
        <v>230</v>
      </c>
      <c r="AB358" s="102">
        <f t="shared" si="40"/>
        <v>230</v>
      </c>
      <c r="AC358" s="103">
        <f t="shared" si="41"/>
        <v>0</v>
      </c>
      <c r="AD358" s="147" t="s">
        <v>144</v>
      </c>
      <c r="AE358" s="147" t="s">
        <v>151</v>
      </c>
      <c r="AF358" s="147" t="s">
        <v>188</v>
      </c>
      <c r="AG358" s="508"/>
      <c r="AH358" s="508"/>
      <c r="AI358" s="530" t="s">
        <v>2032</v>
      </c>
      <c r="AJ358" s="103">
        <f t="shared" si="42"/>
        <v>230</v>
      </c>
      <c r="AK358" s="150">
        <v>110</v>
      </c>
      <c r="AL358" s="150">
        <v>120</v>
      </c>
      <c r="AM358" s="357"/>
      <c r="AN358" s="150"/>
      <c r="AO358" s="150"/>
      <c r="AP358" s="150"/>
      <c r="AQ358" s="108"/>
      <c r="AR358" s="109"/>
      <c r="AS358" s="110" t="str">
        <f>VLOOKUP(E358,Compte!A$1:K$398,10,FALSE)</f>
        <v>AVIRON COTISATION 2024 INDIVIDUELLE ADULTE</v>
      </c>
    </row>
    <row r="359" spans="1:45" ht="14.25" hidden="1" customHeight="1" x14ac:dyDescent="0.3">
      <c r="A359" s="91" t="str">
        <f t="shared" si="39"/>
        <v>MATHOT Mikael</v>
      </c>
      <c r="B359" s="91">
        <f t="shared" si="43"/>
        <v>313</v>
      </c>
      <c r="C359" s="92" t="s">
        <v>2033</v>
      </c>
      <c r="D359" s="91">
        <f>VLOOKUP(C359,Compte!F$1:K$398,6,FALSE)</f>
        <v>233</v>
      </c>
      <c r="E359" s="138">
        <v>233</v>
      </c>
      <c r="F359" s="93">
        <f>VLOOKUP(E359,Compte!A$1:K$398,2,FALSE)</f>
        <v>45384</v>
      </c>
      <c r="G359" s="196">
        <v>2024</v>
      </c>
      <c r="H359" s="139">
        <v>45398</v>
      </c>
      <c r="I359" s="140" t="s">
        <v>2034</v>
      </c>
      <c r="J359" s="138" t="s">
        <v>2035</v>
      </c>
      <c r="K359" s="141" t="s">
        <v>121</v>
      </c>
      <c r="L359" s="114">
        <v>28298</v>
      </c>
      <c r="M359" s="98">
        <f t="shared" si="44"/>
        <v>46</v>
      </c>
      <c r="N359" s="426" t="s">
        <v>2036</v>
      </c>
      <c r="O359" s="115">
        <v>5100</v>
      </c>
      <c r="P359" s="115" t="s">
        <v>123</v>
      </c>
      <c r="Q359" s="115" t="s">
        <v>135</v>
      </c>
      <c r="R359" s="116" t="s">
        <v>147</v>
      </c>
      <c r="S359" s="454" t="s">
        <v>2037</v>
      </c>
      <c r="T359" s="115" t="s">
        <v>2038</v>
      </c>
      <c r="U359" s="99"/>
      <c r="V359" s="99"/>
      <c r="W359" s="99"/>
      <c r="X359" s="99"/>
      <c r="Y359" s="99"/>
      <c r="Z359" s="41" t="s">
        <v>2039</v>
      </c>
      <c r="AA359" s="91">
        <f>VLOOKUP(E359,Compte!A$1:K$398,9,FALSE)</f>
        <v>90</v>
      </c>
      <c r="AB359" s="102">
        <f t="shared" si="40"/>
        <v>90</v>
      </c>
      <c r="AC359" s="103">
        <f t="shared" si="41"/>
        <v>0</v>
      </c>
      <c r="AD359" s="147" t="s">
        <v>160</v>
      </c>
      <c r="AE359" s="147" t="s">
        <v>161</v>
      </c>
      <c r="AF359" s="147" t="s">
        <v>211</v>
      </c>
      <c r="AG359" s="152"/>
      <c r="AH359" s="152"/>
      <c r="AI359" s="513" t="s">
        <v>220</v>
      </c>
      <c r="AJ359" s="103">
        <f t="shared" si="42"/>
        <v>90</v>
      </c>
      <c r="AK359" s="150">
        <v>50</v>
      </c>
      <c r="AL359" s="150">
        <v>40</v>
      </c>
      <c r="AM359" s="357"/>
      <c r="AN359" s="150"/>
      <c r="AO359" s="150"/>
      <c r="AP359" s="150"/>
      <c r="AQ359" s="108"/>
      <c r="AR359" s="109"/>
      <c r="AS359" s="110" t="str">
        <f>VLOOKUP(E359,Compte!A$1:K$398,10,FALSE)</f>
        <v>Cotisation croisieres individuelle 2024</v>
      </c>
    </row>
    <row r="360" spans="1:45" ht="14.25" hidden="1" customHeight="1" x14ac:dyDescent="0.3">
      <c r="A360" s="91" t="str">
        <f t="shared" si="39"/>
        <v>MATTHIEU Charlie</v>
      </c>
      <c r="B360" s="91">
        <f t="shared" si="43"/>
        <v>314</v>
      </c>
      <c r="C360" s="92"/>
      <c r="D360" s="91" t="e">
        <f>VLOOKUP(C360,Compte!F$1:K$398,6,FALSE)</f>
        <v>#N/A</v>
      </c>
      <c r="E360" s="92">
        <v>263</v>
      </c>
      <c r="F360" s="93">
        <f>VLOOKUP(E360,Compte!A$1:K$398,2,FALSE)</f>
        <v>45390</v>
      </c>
      <c r="G360" s="128">
        <v>2024</v>
      </c>
      <c r="H360" s="111">
        <v>45398</v>
      </c>
      <c r="I360" s="112" t="s">
        <v>2040</v>
      </c>
      <c r="J360" s="92" t="s">
        <v>626</v>
      </c>
      <c r="K360" s="113" t="s">
        <v>121</v>
      </c>
      <c r="L360" s="114">
        <v>33158</v>
      </c>
      <c r="M360" s="98">
        <f t="shared" si="44"/>
        <v>33</v>
      </c>
      <c r="N360" s="115" t="s">
        <v>2041</v>
      </c>
      <c r="O360" s="115">
        <v>6983</v>
      </c>
      <c r="P360" s="115" t="s">
        <v>2042</v>
      </c>
      <c r="Q360" s="99" t="s">
        <v>135</v>
      </c>
      <c r="R360" s="116" t="s">
        <v>147</v>
      </c>
      <c r="S360" s="121" t="s">
        <v>2043</v>
      </c>
      <c r="T360" s="115" t="s">
        <v>2044</v>
      </c>
      <c r="U360" s="99"/>
      <c r="V360" s="99"/>
      <c r="W360" s="99"/>
      <c r="X360" s="99"/>
      <c r="Y360" s="99"/>
      <c r="Z360" s="41" t="s">
        <v>2045</v>
      </c>
      <c r="AA360" s="91">
        <f>VLOOKUP(E360,Compte!A$1:K$398,9,FALSE)</f>
        <v>90</v>
      </c>
      <c r="AB360" s="102">
        <f t="shared" si="40"/>
        <v>90</v>
      </c>
      <c r="AC360" s="103">
        <f t="shared" si="41"/>
        <v>0</v>
      </c>
      <c r="AD360" s="118" t="s">
        <v>160</v>
      </c>
      <c r="AE360" s="118" t="s">
        <v>161</v>
      </c>
      <c r="AF360" s="118" t="s">
        <v>211</v>
      </c>
      <c r="AG360" s="119"/>
      <c r="AH360" s="119"/>
      <c r="AI360" s="391" t="s">
        <v>220</v>
      </c>
      <c r="AJ360" s="103">
        <f t="shared" si="42"/>
        <v>90</v>
      </c>
      <c r="AK360" s="108">
        <v>50</v>
      </c>
      <c r="AL360" s="108">
        <v>40</v>
      </c>
      <c r="AM360" s="108"/>
      <c r="AN360" s="108"/>
      <c r="AO360" s="108"/>
      <c r="AP360" s="108"/>
      <c r="AQ360" s="108"/>
      <c r="AR360" s="109"/>
      <c r="AS360" s="110" t="str">
        <f>VLOOKUP(E360,Compte!A$1:K$398,10,FALSE)</f>
        <v>Cotisation YA-VCR Charlie Matthieu</v>
      </c>
    </row>
    <row r="361" spans="1:45" ht="14.25" hidden="1" customHeight="1" x14ac:dyDescent="0.3">
      <c r="A361" s="91" t="str">
        <f t="shared" si="39"/>
        <v>MAYA Mustapha</v>
      </c>
      <c r="B361" s="91">
        <f t="shared" si="43"/>
        <v>315</v>
      </c>
      <c r="C361" s="92" t="s">
        <v>2046</v>
      </c>
      <c r="D361" s="91">
        <f>VLOOKUP(C361,Compte!F$1:K$398,6,FALSE)</f>
        <v>3004</v>
      </c>
      <c r="E361" s="92">
        <v>3004</v>
      </c>
      <c r="F361" s="93">
        <f>VLOOKUP(E361,Compte!A$1:K$398,2,FALSE)</f>
        <v>45398</v>
      </c>
      <c r="G361" s="204">
        <v>2024</v>
      </c>
      <c r="H361" s="111">
        <v>45552</v>
      </c>
      <c r="I361" s="203" t="s">
        <v>2047</v>
      </c>
      <c r="J361" s="204" t="s">
        <v>2048</v>
      </c>
      <c r="K361" s="182"/>
      <c r="L361" s="198"/>
      <c r="M361" s="98">
        <f t="shared" si="44"/>
        <v>123</v>
      </c>
      <c r="N361" s="137"/>
      <c r="O361" s="137"/>
      <c r="P361" s="137"/>
      <c r="Q361" s="137"/>
      <c r="R361" s="136"/>
      <c r="S361" s="136"/>
      <c r="T361" s="137"/>
      <c r="U361" s="99"/>
      <c r="V361" s="99"/>
      <c r="W361" s="99"/>
      <c r="X361" s="99"/>
      <c r="Y361" s="99"/>
      <c r="Z361" s="41" t="s">
        <v>2049</v>
      </c>
      <c r="AA361" s="91">
        <f>VLOOKUP(E361,Compte!A$1:K$398,9,FALSE)</f>
        <v>55</v>
      </c>
      <c r="AB361" s="102">
        <f t="shared" si="40"/>
        <v>55</v>
      </c>
      <c r="AC361" s="103">
        <f t="shared" si="41"/>
        <v>0</v>
      </c>
      <c r="AD361" s="118" t="s">
        <v>115</v>
      </c>
      <c r="AE361" s="118" t="s">
        <v>128</v>
      </c>
      <c r="AF361" s="118" t="s">
        <v>129</v>
      </c>
      <c r="AG361" s="130"/>
      <c r="AH361" s="130"/>
      <c r="AI361" s="106" t="s">
        <v>1311</v>
      </c>
      <c r="AJ361" s="103">
        <f t="shared" si="42"/>
        <v>55</v>
      </c>
      <c r="AK361" s="108">
        <v>55</v>
      </c>
      <c r="AL361" s="108"/>
      <c r="AM361" s="108"/>
      <c r="AN361" s="108"/>
      <c r="AO361" s="108"/>
      <c r="AP361" s="108"/>
      <c r="AQ361" s="108"/>
      <c r="AR361" s="109"/>
      <c r="AS361" s="110" t="str">
        <f>VLOOKUP(E361,Compte!A$1:K$398,10,FALSE)</f>
        <v>Mustapha maya cotisation tennis 2024</v>
      </c>
    </row>
    <row r="362" spans="1:45" ht="14.25" customHeight="1" x14ac:dyDescent="0.3">
      <c r="A362" s="91" t="str">
        <f t="shared" si="39"/>
        <v>MAYNE Thibault</v>
      </c>
      <c r="B362" s="91">
        <f t="shared" si="43"/>
        <v>316</v>
      </c>
      <c r="C362" s="41" t="s">
        <v>2050</v>
      </c>
      <c r="D362" s="91">
        <f>VLOOKUP(C362,Compte!F$1:K$398,6,FALSE)</f>
        <v>4043</v>
      </c>
      <c r="E362" s="92">
        <v>4043</v>
      </c>
      <c r="F362" s="93">
        <f>VLOOKUP(E362,Compte!A$1:K$398,2,FALSE)</f>
        <v>45478</v>
      </c>
      <c r="G362" s="173">
        <v>2024</v>
      </c>
      <c r="H362" s="95">
        <v>45489</v>
      </c>
      <c r="I362" s="84" t="s">
        <v>2051</v>
      </c>
      <c r="J362" s="41" t="s">
        <v>1814</v>
      </c>
      <c r="K362" s="96" t="s">
        <v>121</v>
      </c>
      <c r="L362" s="546">
        <v>30539</v>
      </c>
      <c r="M362" s="98">
        <f t="shared" si="44"/>
        <v>40</v>
      </c>
      <c r="N362" s="430" t="s">
        <v>2052</v>
      </c>
      <c r="O362" s="430">
        <v>5170</v>
      </c>
      <c r="P362" s="430" t="s">
        <v>1196</v>
      </c>
      <c r="Q362" s="205" t="s">
        <v>135</v>
      </c>
      <c r="R362" s="563" t="s">
        <v>147</v>
      </c>
      <c r="S362" s="569" t="s">
        <v>2053</v>
      </c>
      <c r="T362" s="430" t="s">
        <v>2054</v>
      </c>
      <c r="U362" s="99"/>
      <c r="V362" s="99"/>
      <c r="W362" s="99"/>
      <c r="X362" s="99"/>
      <c r="Y362" s="99"/>
      <c r="Z362" s="41" t="s">
        <v>2055</v>
      </c>
      <c r="AA362" s="91">
        <f>VLOOKUP(E362,Compte!A$1:K$398,9,FALSE)</f>
        <v>260</v>
      </c>
      <c r="AB362" s="102">
        <f t="shared" si="40"/>
        <v>260</v>
      </c>
      <c r="AC362" s="103">
        <f t="shared" si="41"/>
        <v>0</v>
      </c>
      <c r="AD362" s="104" t="s">
        <v>144</v>
      </c>
      <c r="AE362" s="104" t="s">
        <v>151</v>
      </c>
      <c r="AF362" s="104" t="s">
        <v>188</v>
      </c>
      <c r="AG362" s="510"/>
      <c r="AH362" s="510"/>
      <c r="AI362" s="525" t="s">
        <v>2056</v>
      </c>
      <c r="AJ362" s="103">
        <f t="shared" si="42"/>
        <v>230</v>
      </c>
      <c r="AK362" s="107">
        <v>110</v>
      </c>
      <c r="AL362" s="107">
        <v>120</v>
      </c>
      <c r="AM362" s="356"/>
      <c r="AN362" s="107"/>
      <c r="AO362" s="107"/>
      <c r="AP362" s="107"/>
      <c r="AQ362" s="108">
        <v>30</v>
      </c>
      <c r="AR362" s="109"/>
      <c r="AS362" s="110" t="str">
        <f>VLOOKUP(E362,Compte!A$1:K$398,10,FALSE)</f>
        <v>Mayne Thibault cotisation 2024 aviron + salle de sport (230 + 30)</v>
      </c>
    </row>
    <row r="363" spans="1:45" ht="14.25" customHeight="1" x14ac:dyDescent="0.3">
      <c r="A363" s="91" t="str">
        <f t="shared" si="39"/>
        <v>MERCIER Gaston</v>
      </c>
      <c r="B363" s="91">
        <f t="shared" si="43"/>
        <v>317</v>
      </c>
      <c r="C363" s="41" t="s">
        <v>1144</v>
      </c>
      <c r="D363" s="91">
        <f>VLOOKUP(C363,Compte!F$1:K$398,6,FALSE)</f>
        <v>105</v>
      </c>
      <c r="E363" s="92" t="s">
        <v>144</v>
      </c>
      <c r="F363" s="93">
        <f>VLOOKUP(E363,Compte!A$1:K$398,2,FALSE)</f>
        <v>0</v>
      </c>
      <c r="G363" s="173">
        <v>2024</v>
      </c>
      <c r="H363" s="95">
        <v>45357</v>
      </c>
      <c r="I363" s="84" t="s">
        <v>2057</v>
      </c>
      <c r="J363" s="41" t="s">
        <v>2058</v>
      </c>
      <c r="K363" s="96" t="s">
        <v>121</v>
      </c>
      <c r="L363" s="97">
        <v>35778</v>
      </c>
      <c r="M363" s="98">
        <f t="shared" si="44"/>
        <v>26</v>
      </c>
      <c r="N363" s="99" t="s">
        <v>2059</v>
      </c>
      <c r="O363" s="99">
        <v>5020</v>
      </c>
      <c r="P363" s="99" t="s">
        <v>704</v>
      </c>
      <c r="Q363" s="423" t="s">
        <v>135</v>
      </c>
      <c r="R363" s="100" t="s">
        <v>147</v>
      </c>
      <c r="S363" s="116" t="s">
        <v>2060</v>
      </c>
      <c r="T363" s="460" t="s">
        <v>2061</v>
      </c>
      <c r="U363" s="99"/>
      <c r="V363" s="99"/>
      <c r="W363" s="99"/>
      <c r="X363" s="99"/>
      <c r="Y363" s="99"/>
      <c r="Z363" s="41" t="s">
        <v>1151</v>
      </c>
      <c r="AA363" s="91">
        <f>VLOOKUP(E363,Compte!A$1:K$398,9,FALSE)</f>
        <v>0</v>
      </c>
      <c r="AB363" s="102">
        <f t="shared" si="40"/>
        <v>140</v>
      </c>
      <c r="AC363" s="103">
        <f t="shared" si="41"/>
        <v>-140</v>
      </c>
      <c r="AD363" s="104" t="s">
        <v>144</v>
      </c>
      <c r="AE363" s="104" t="s">
        <v>151</v>
      </c>
      <c r="AF363" s="104" t="s">
        <v>117</v>
      </c>
      <c r="AG363" s="510"/>
      <c r="AH363" s="510"/>
      <c r="AI363" s="525" t="s">
        <v>2062</v>
      </c>
      <c r="AJ363" s="103">
        <f t="shared" si="42"/>
        <v>110</v>
      </c>
      <c r="AK363" s="107"/>
      <c r="AL363" s="107">
        <v>110</v>
      </c>
      <c r="AM363" s="356"/>
      <c r="AN363" s="107"/>
      <c r="AO363" s="107"/>
      <c r="AP363" s="107"/>
      <c r="AQ363" s="108">
        <v>30</v>
      </c>
      <c r="AR363" s="109"/>
      <c r="AS363" s="110" t="str">
        <f>VLOOKUP(E363,Compte!A$1:K$398,10,FALSE)</f>
        <v>---</v>
      </c>
    </row>
    <row r="364" spans="1:45" ht="14.25" hidden="1" customHeight="1" x14ac:dyDescent="0.3">
      <c r="A364" s="91" t="str">
        <f t="shared" si="39"/>
        <v>MERCIER Serge</v>
      </c>
      <c r="B364" s="91">
        <f t="shared" si="43"/>
        <v>318</v>
      </c>
      <c r="C364" s="92" t="s">
        <v>2063</v>
      </c>
      <c r="D364" s="91">
        <f>VLOOKUP(C364,Compte!F$1:K$398,6,FALSE)</f>
        <v>1015</v>
      </c>
      <c r="E364" s="92">
        <v>1015</v>
      </c>
      <c r="F364" s="93">
        <f>VLOOKUP(E364,Compte!A$1:K$398,2,FALSE)</f>
        <v>45364</v>
      </c>
      <c r="G364" s="94">
        <v>2024</v>
      </c>
      <c r="H364" s="111">
        <v>45374</v>
      </c>
      <c r="I364" s="132" t="s">
        <v>2057</v>
      </c>
      <c r="J364" s="133" t="s">
        <v>432</v>
      </c>
      <c r="K364" s="134" t="s">
        <v>121</v>
      </c>
      <c r="L364" s="114">
        <v>20597</v>
      </c>
      <c r="M364" s="98">
        <f t="shared" si="44"/>
        <v>67</v>
      </c>
      <c r="N364" s="113" t="s">
        <v>2064</v>
      </c>
      <c r="O364" s="115">
        <v>5170</v>
      </c>
      <c r="P364" s="113" t="s">
        <v>251</v>
      </c>
      <c r="Q364" s="115" t="s">
        <v>135</v>
      </c>
      <c r="R364" s="116" t="s">
        <v>147</v>
      </c>
      <c r="S364" s="116" t="s">
        <v>2065</v>
      </c>
      <c r="T364" s="113" t="s">
        <v>2066</v>
      </c>
      <c r="U364" s="99"/>
      <c r="V364" s="99"/>
      <c r="W364" s="99"/>
      <c r="X364" s="99"/>
      <c r="Y364" s="99"/>
      <c r="Z364" s="41" t="s">
        <v>2067</v>
      </c>
      <c r="AA364" s="91">
        <f>VLOOKUP(E364,Compte!A$1:K$398,9,FALSE)</f>
        <v>175</v>
      </c>
      <c r="AB364" s="102">
        <f t="shared" si="40"/>
        <v>175</v>
      </c>
      <c r="AC364" s="103">
        <f t="shared" si="41"/>
        <v>0</v>
      </c>
      <c r="AD364" s="118" t="s">
        <v>115</v>
      </c>
      <c r="AE364" s="118" t="s">
        <v>116</v>
      </c>
      <c r="AF364" s="118" t="s">
        <v>188</v>
      </c>
      <c r="AG364" s="119"/>
      <c r="AH364" s="119"/>
      <c r="AI364" s="395"/>
      <c r="AJ364" s="103">
        <f t="shared" si="42"/>
        <v>175</v>
      </c>
      <c r="AK364" s="108">
        <v>110</v>
      </c>
      <c r="AL364" s="108">
        <v>65</v>
      </c>
      <c r="AM364" s="108"/>
      <c r="AN364" s="108"/>
      <c r="AO364" s="108"/>
      <c r="AP364" s="108"/>
      <c r="AQ364" s="108"/>
      <c r="AR364" s="109"/>
      <c r="AS364" s="110" t="str">
        <f>VLOOKUP(E364,Compte!A$1:K$398,10,FALSE)</f>
        <v>Mercier Serge Tennis ete 202</v>
      </c>
    </row>
    <row r="365" spans="1:45" ht="14.25" hidden="1" customHeight="1" x14ac:dyDescent="0.3">
      <c r="A365" s="91" t="str">
        <f t="shared" si="39"/>
        <v>MINE Matisse</v>
      </c>
      <c r="B365" s="91">
        <f t="shared" si="43"/>
        <v>319</v>
      </c>
      <c r="C365" s="40" t="s">
        <v>2068</v>
      </c>
      <c r="D365" s="91">
        <f>VLOOKUP(C365,Compte!F$1:K$398,6,FALSE)</f>
        <v>1014</v>
      </c>
      <c r="E365" s="40">
        <v>1014</v>
      </c>
      <c r="F365" s="93">
        <f>VLOOKUP(E365,Compte!A$1:K$398,2,FALSE)</f>
        <v>45364</v>
      </c>
      <c r="G365" s="94">
        <v>2024</v>
      </c>
      <c r="H365" s="111">
        <v>45374</v>
      </c>
      <c r="I365" s="132" t="s">
        <v>2069</v>
      </c>
      <c r="J365" s="133" t="s">
        <v>1722</v>
      </c>
      <c r="K365" s="134" t="s">
        <v>121</v>
      </c>
      <c r="L365" s="120">
        <v>38772</v>
      </c>
      <c r="M365" s="98">
        <f t="shared" si="44"/>
        <v>17</v>
      </c>
      <c r="N365" s="113" t="s">
        <v>2070</v>
      </c>
      <c r="O365" s="115">
        <v>5100</v>
      </c>
      <c r="P365" s="113" t="s">
        <v>123</v>
      </c>
      <c r="Q365" s="115" t="s">
        <v>135</v>
      </c>
      <c r="R365" s="116" t="s">
        <v>147</v>
      </c>
      <c r="S365" s="116" t="s">
        <v>2071</v>
      </c>
      <c r="T365" s="113" t="s">
        <v>2072</v>
      </c>
      <c r="U365" s="99"/>
      <c r="V365" s="99"/>
      <c r="W365" s="99"/>
      <c r="X365" s="99"/>
      <c r="Y365" s="99"/>
      <c r="Z365" s="41" t="s">
        <v>2073</v>
      </c>
      <c r="AA365" s="91">
        <f>VLOOKUP(E365,Compte!A$1:K$398,9,FALSE)</f>
        <v>125</v>
      </c>
      <c r="AB365" s="123">
        <f t="shared" si="40"/>
        <v>125</v>
      </c>
      <c r="AC365" s="91">
        <f t="shared" si="41"/>
        <v>0</v>
      </c>
      <c r="AD365" s="118" t="s">
        <v>115</v>
      </c>
      <c r="AE365" s="118" t="s">
        <v>128</v>
      </c>
      <c r="AF365" s="118" t="s">
        <v>142</v>
      </c>
      <c r="AG365" s="119"/>
      <c r="AH365" s="119"/>
      <c r="AI365" s="106"/>
      <c r="AJ365" s="103">
        <f t="shared" si="42"/>
        <v>95</v>
      </c>
      <c r="AK365" s="92">
        <v>55</v>
      </c>
      <c r="AL365" s="92">
        <v>40</v>
      </c>
      <c r="AM365" s="92"/>
      <c r="AN365" s="92"/>
      <c r="AO365" s="92"/>
      <c r="AP365" s="92"/>
      <c r="AQ365" s="92">
        <v>30</v>
      </c>
      <c r="AR365" s="124"/>
      <c r="AS365" s="110" t="str">
        <f>VLOOKUP(E365,Compte!A$1:K$398,10,FALSE)</f>
        <v>Cotisation Matisse Mine Tennis + salle de sport</v>
      </c>
    </row>
    <row r="366" spans="1:45" ht="14.25" hidden="1" customHeight="1" x14ac:dyDescent="0.3">
      <c r="A366" s="91" t="str">
        <f t="shared" si="39"/>
        <v>MONNOYE Amélie</v>
      </c>
      <c r="B366" s="91">
        <f t="shared" si="43"/>
        <v>320</v>
      </c>
      <c r="C366" s="40" t="s">
        <v>2074</v>
      </c>
      <c r="D366" s="91">
        <f>VLOOKUP(C366,Compte!F$1:K$398,6,FALSE)</f>
        <v>203</v>
      </c>
      <c r="E366" s="40">
        <v>203</v>
      </c>
      <c r="F366" s="93">
        <f>VLOOKUP(E366,Compte!A$1:K$398,2,FALSE)</f>
        <v>45376</v>
      </c>
      <c r="G366" s="94">
        <v>2024</v>
      </c>
      <c r="H366" s="111">
        <v>45467</v>
      </c>
      <c r="I366" s="132" t="s">
        <v>2075</v>
      </c>
      <c r="J366" s="133" t="s">
        <v>2076</v>
      </c>
      <c r="K366" s="134" t="s">
        <v>108</v>
      </c>
      <c r="L366" s="120">
        <v>30539</v>
      </c>
      <c r="M366" s="98">
        <f t="shared" ref="M366:M386" si="45">DATEDIF(L366,$L$3,"y")</f>
        <v>40</v>
      </c>
      <c r="N366" s="113" t="s">
        <v>2077</v>
      </c>
      <c r="O366" s="115">
        <v>5537</v>
      </c>
      <c r="P366" s="113" t="s">
        <v>2078</v>
      </c>
      <c r="Q366" s="115" t="s">
        <v>135</v>
      </c>
      <c r="R366" s="116" t="s">
        <v>147</v>
      </c>
      <c r="S366" s="121" t="s">
        <v>2079</v>
      </c>
      <c r="T366" s="608" t="s">
        <v>2080</v>
      </c>
      <c r="U366" s="99"/>
      <c r="V366" s="99"/>
      <c r="W366" s="99"/>
      <c r="X366" s="99"/>
      <c r="Y366" s="99"/>
      <c r="Z366" s="41" t="s">
        <v>2081</v>
      </c>
      <c r="AA366" s="91">
        <f>VLOOKUP(E366,Compte!A$1:K$398,9,FALSE)</f>
        <v>175</v>
      </c>
      <c r="AB366" s="123">
        <f t="shared" si="40"/>
        <v>175</v>
      </c>
      <c r="AC366" s="91">
        <f t="shared" si="41"/>
        <v>0</v>
      </c>
      <c r="AD366" s="118" t="s">
        <v>115</v>
      </c>
      <c r="AE366" s="118" t="s">
        <v>116</v>
      </c>
      <c r="AF366" s="118" t="s">
        <v>188</v>
      </c>
      <c r="AG366" s="119"/>
      <c r="AH366" s="119"/>
      <c r="AI366" s="106"/>
      <c r="AJ366" s="103">
        <f t="shared" si="42"/>
        <v>175</v>
      </c>
      <c r="AK366" s="92">
        <v>110</v>
      </c>
      <c r="AL366" s="92">
        <v>65</v>
      </c>
      <c r="AM366" s="92"/>
      <c r="AN366" s="92"/>
      <c r="AO366" s="92"/>
      <c r="AP366" s="92"/>
      <c r="AQ366" s="92"/>
      <c r="AR366" s="124"/>
      <c r="AS366" s="110" t="str">
        <f>VLOOKUP(E366,Compte!A$1:K$398,10,FALSE)</f>
        <v>cotisation tennis individuelle AmElie Monnoye</v>
      </c>
    </row>
    <row r="367" spans="1:45" ht="14.25" customHeight="1" x14ac:dyDescent="0.3">
      <c r="A367" s="91" t="str">
        <f t="shared" si="39"/>
        <v>MOONS Éléonore</v>
      </c>
      <c r="B367" s="91">
        <f t="shared" si="43"/>
        <v>321</v>
      </c>
      <c r="C367" s="9" t="s">
        <v>2082</v>
      </c>
      <c r="D367" s="91">
        <f>VLOOKUP(C367,Compte!F$1:K$398,6,FALSE)</f>
        <v>4082</v>
      </c>
      <c r="E367" s="40">
        <v>47</v>
      </c>
      <c r="F367" s="93">
        <f>VLOOKUP(E367,Compte!A$1:K$398,2,FALSE)</f>
        <v>45314</v>
      </c>
      <c r="G367" s="94">
        <v>2024</v>
      </c>
      <c r="H367" s="111">
        <v>45340</v>
      </c>
      <c r="I367" s="132" t="s">
        <v>2083</v>
      </c>
      <c r="J367" s="133" t="s">
        <v>2084</v>
      </c>
      <c r="K367" s="113" t="s">
        <v>108</v>
      </c>
      <c r="L367" s="114">
        <v>39295</v>
      </c>
      <c r="M367" s="98">
        <f t="shared" si="45"/>
        <v>16</v>
      </c>
      <c r="N367" s="115" t="s">
        <v>2085</v>
      </c>
      <c r="O367" s="115">
        <v>5020</v>
      </c>
      <c r="P367" s="115" t="s">
        <v>1482</v>
      </c>
      <c r="Q367" s="115" t="s">
        <v>135</v>
      </c>
      <c r="R367" s="116" t="s">
        <v>147</v>
      </c>
      <c r="S367" s="116" t="s">
        <v>2086</v>
      </c>
      <c r="T367" s="126" t="s">
        <v>2087</v>
      </c>
      <c r="U367" s="99"/>
      <c r="V367" s="99"/>
      <c r="W367" s="99"/>
      <c r="X367" s="99"/>
      <c r="Y367" s="99"/>
      <c r="Z367" s="41" t="s">
        <v>2088</v>
      </c>
      <c r="AA367" s="91">
        <f>VLOOKUP(E367,Compte!A$1:K$398,9,FALSE)</f>
        <v>250</v>
      </c>
      <c r="AB367" s="102">
        <f t="shared" si="40"/>
        <v>180</v>
      </c>
      <c r="AC367" s="103">
        <f t="shared" si="41"/>
        <v>70</v>
      </c>
      <c r="AD367" s="118" t="s">
        <v>144</v>
      </c>
      <c r="AE367" s="118" t="s">
        <v>450</v>
      </c>
      <c r="AF367" s="118" t="s">
        <v>142</v>
      </c>
      <c r="AG367" s="119"/>
      <c r="AH367" s="119"/>
      <c r="AI367" s="517" t="s">
        <v>2089</v>
      </c>
      <c r="AJ367" s="103">
        <f t="shared" si="42"/>
        <v>150</v>
      </c>
      <c r="AK367" s="108">
        <v>50</v>
      </c>
      <c r="AL367" s="108">
        <v>100</v>
      </c>
      <c r="AM367" s="108"/>
      <c r="AN367" s="108"/>
      <c r="AO367" s="108"/>
      <c r="AP367" s="108"/>
      <c r="AQ367" s="108">
        <v>30</v>
      </c>
      <c r="AR367" s="109"/>
      <c r="AS367" s="110" t="str">
        <f>VLOOKUP(E367,Compte!A$1:K$398,10,FALSE)</f>
        <v>cotisation aviron et salle de sport Eleonore et Felicie Moons</v>
      </c>
    </row>
    <row r="368" spans="1:45" ht="14.25" customHeight="1" x14ac:dyDescent="0.3">
      <c r="A368" s="91" t="str">
        <f t="shared" si="39"/>
        <v>MOONS Félicie</v>
      </c>
      <c r="B368" s="91">
        <f t="shared" si="43"/>
        <v>322</v>
      </c>
      <c r="C368" s="154" t="s">
        <v>2082</v>
      </c>
      <c r="D368" s="91">
        <f>VLOOKUP(C368,Compte!F$1:K$398,6,FALSE)</f>
        <v>4082</v>
      </c>
      <c r="E368" s="92">
        <v>4082</v>
      </c>
      <c r="F368" s="93">
        <f>VLOOKUP(E368,Compte!A$1:K$398,2,FALSE)</f>
        <v>45517</v>
      </c>
      <c r="G368" s="94">
        <v>2024</v>
      </c>
      <c r="H368" s="111">
        <v>45551</v>
      </c>
      <c r="I368" s="533" t="s">
        <v>2083</v>
      </c>
      <c r="J368" s="164" t="s">
        <v>2090</v>
      </c>
      <c r="K368" s="409" t="s">
        <v>108</v>
      </c>
      <c r="L368" s="198">
        <v>40508</v>
      </c>
      <c r="M368" s="98">
        <f t="shared" si="45"/>
        <v>13</v>
      </c>
      <c r="N368" s="115" t="s">
        <v>2085</v>
      </c>
      <c r="O368" s="137">
        <v>5020</v>
      </c>
      <c r="P368" s="137" t="s">
        <v>1482</v>
      </c>
      <c r="Q368" s="137" t="s">
        <v>135</v>
      </c>
      <c r="R368" s="136" t="s">
        <v>147</v>
      </c>
      <c r="S368" s="136" t="s">
        <v>2091</v>
      </c>
      <c r="T368" s="286" t="s">
        <v>2092</v>
      </c>
      <c r="U368" s="99"/>
      <c r="V368" s="99"/>
      <c r="W368" s="99"/>
      <c r="X368" s="99"/>
      <c r="Y368" s="99"/>
      <c r="Z368" s="41" t="s">
        <v>2088</v>
      </c>
      <c r="AA368" s="91">
        <f>VLOOKUP(E368,Compte!A$1:K$398,9,FALSE)</f>
        <v>110</v>
      </c>
      <c r="AB368" s="102">
        <f t="shared" si="40"/>
        <v>180</v>
      </c>
      <c r="AC368" s="103">
        <f t="shared" si="41"/>
        <v>-70</v>
      </c>
      <c r="AD368" s="118" t="s">
        <v>144</v>
      </c>
      <c r="AE368" s="118" t="s">
        <v>450</v>
      </c>
      <c r="AF368" s="118" t="s">
        <v>142</v>
      </c>
      <c r="AG368" s="119"/>
      <c r="AH368" s="119"/>
      <c r="AI368" s="517" t="s">
        <v>2093</v>
      </c>
      <c r="AJ368" s="103">
        <f t="shared" si="42"/>
        <v>150</v>
      </c>
      <c r="AK368" s="108">
        <v>50</v>
      </c>
      <c r="AL368" s="108">
        <v>100</v>
      </c>
      <c r="AM368" s="108"/>
      <c r="AN368" s="108"/>
      <c r="AO368" s="108"/>
      <c r="AP368" s="108"/>
      <c r="AQ368" s="108">
        <v>30</v>
      </c>
      <c r="AR368" s="109"/>
      <c r="AS368" s="110" t="str">
        <f>VLOOKUP(E368,Compte!A$1:K$398,10,FALSE)</f>
        <v>complement felicie et eleonore moons</v>
      </c>
    </row>
    <row r="369" spans="1:45" ht="14.25" hidden="1" customHeight="1" x14ac:dyDescent="0.3">
      <c r="A369" s="91" t="str">
        <f t="shared" si="39"/>
        <v>MOREAU (Constandt) France</v>
      </c>
      <c r="B369" s="91">
        <f t="shared" si="43"/>
        <v>323</v>
      </c>
      <c r="C369" s="92" t="s">
        <v>652</v>
      </c>
      <c r="D369" s="91" t="e">
        <f>VLOOKUP(C369,Compte!F$1:K$398,6,FALSE)</f>
        <v>#N/A</v>
      </c>
      <c r="E369" s="92" t="s">
        <v>144</v>
      </c>
      <c r="F369" s="93">
        <f>VLOOKUP(E369,Compte!A$1:K$398,2,FALSE)</f>
        <v>0</v>
      </c>
      <c r="G369" s="94">
        <v>2024</v>
      </c>
      <c r="H369" s="111">
        <v>45410</v>
      </c>
      <c r="I369" s="533" t="s">
        <v>2094</v>
      </c>
      <c r="J369" s="406" t="s">
        <v>2095</v>
      </c>
      <c r="K369" s="540" t="s">
        <v>108</v>
      </c>
      <c r="L369" s="120">
        <v>24561</v>
      </c>
      <c r="M369" s="98">
        <f t="shared" si="45"/>
        <v>56</v>
      </c>
      <c r="N369" s="113" t="s">
        <v>2096</v>
      </c>
      <c r="O369" s="115">
        <v>5100</v>
      </c>
      <c r="P369" s="113" t="s">
        <v>123</v>
      </c>
      <c r="Q369" s="115" t="s">
        <v>135</v>
      </c>
      <c r="R369" s="116" t="s">
        <v>648</v>
      </c>
      <c r="S369" s="116" t="s">
        <v>147</v>
      </c>
      <c r="T369" s="113" t="s">
        <v>650</v>
      </c>
      <c r="U369" s="99"/>
      <c r="V369" s="99"/>
      <c r="W369" s="99"/>
      <c r="X369" s="99"/>
      <c r="Y369" s="99"/>
      <c r="Z369" s="41" t="s">
        <v>651</v>
      </c>
      <c r="AA369" s="91">
        <f>VLOOKUP(E369,Compte!A$1:K$398,9,FALSE)</f>
        <v>0</v>
      </c>
      <c r="AB369" s="123">
        <f t="shared" si="40"/>
        <v>65</v>
      </c>
      <c r="AC369" s="91">
        <f t="shared" si="41"/>
        <v>-65</v>
      </c>
      <c r="AD369" s="118" t="s">
        <v>115</v>
      </c>
      <c r="AE369" s="118" t="s">
        <v>116</v>
      </c>
      <c r="AF369" s="118" t="s">
        <v>117</v>
      </c>
      <c r="AG369" s="119"/>
      <c r="AH369" s="119"/>
      <c r="AI369" s="106"/>
      <c r="AJ369" s="103">
        <f t="shared" si="42"/>
        <v>65</v>
      </c>
      <c r="AK369" s="92"/>
      <c r="AL369" s="92">
        <v>65</v>
      </c>
      <c r="AM369" s="92"/>
      <c r="AN369" s="92"/>
      <c r="AO369" s="92"/>
      <c r="AP369" s="92"/>
      <c r="AQ369" s="92"/>
      <c r="AR369" s="124"/>
      <c r="AS369" s="110" t="str">
        <f>VLOOKUP(E369,Compte!A$1:K$398,10,FALSE)</f>
        <v>---</v>
      </c>
    </row>
    <row r="370" spans="1:45" ht="14.25" hidden="1" customHeight="1" x14ac:dyDescent="0.3">
      <c r="A370" s="91" t="str">
        <f t="shared" si="39"/>
        <v>MORICONI Pierre</v>
      </c>
      <c r="B370" s="91">
        <f t="shared" si="43"/>
        <v>324</v>
      </c>
      <c r="C370" s="40" t="s">
        <v>1739</v>
      </c>
      <c r="D370" s="91">
        <f>VLOOKUP(C370,Compte!F$1:K$398,6,FALSE)</f>
        <v>234</v>
      </c>
      <c r="E370" s="92">
        <v>234</v>
      </c>
      <c r="F370" s="93">
        <f>VLOOKUP(E370,Compte!A$1:K$398,2,FALSE)</f>
        <v>45384</v>
      </c>
      <c r="G370" s="94">
        <v>2024</v>
      </c>
      <c r="H370" s="111">
        <v>45398</v>
      </c>
      <c r="I370" s="132" t="s">
        <v>2097</v>
      </c>
      <c r="J370" s="406" t="s">
        <v>154</v>
      </c>
      <c r="K370" s="540" t="s">
        <v>121</v>
      </c>
      <c r="L370" s="114">
        <v>22980</v>
      </c>
      <c r="M370" s="98">
        <f t="shared" si="45"/>
        <v>61</v>
      </c>
      <c r="N370" s="113" t="s">
        <v>1741</v>
      </c>
      <c r="O370" s="115">
        <v>5100</v>
      </c>
      <c r="P370" s="113" t="s">
        <v>176</v>
      </c>
      <c r="Q370" s="115" t="s">
        <v>135</v>
      </c>
      <c r="R370" s="116" t="s">
        <v>147</v>
      </c>
      <c r="S370" s="116" t="s">
        <v>2098</v>
      </c>
      <c r="T370" s="129" t="s">
        <v>2099</v>
      </c>
      <c r="U370" s="99"/>
      <c r="V370" s="99"/>
      <c r="W370" s="99"/>
      <c r="X370" s="99"/>
      <c r="Y370" s="99"/>
      <c r="Z370" s="41" t="s">
        <v>1744</v>
      </c>
      <c r="AA370" s="91">
        <f>VLOOKUP(E370,Compte!A$1:K$398,9,FALSE)</f>
        <v>270</v>
      </c>
      <c r="AB370" s="123">
        <f t="shared" si="40"/>
        <v>205</v>
      </c>
      <c r="AC370" s="91">
        <f t="shared" si="41"/>
        <v>65</v>
      </c>
      <c r="AD370" s="118" t="s">
        <v>115</v>
      </c>
      <c r="AE370" s="118" t="s">
        <v>116</v>
      </c>
      <c r="AF370" s="118" t="s">
        <v>117</v>
      </c>
      <c r="AG370" s="119"/>
      <c r="AH370" s="119"/>
      <c r="AI370" s="106"/>
      <c r="AJ370" s="103">
        <f t="shared" si="42"/>
        <v>205</v>
      </c>
      <c r="AK370" s="92">
        <v>140</v>
      </c>
      <c r="AL370" s="92">
        <v>65</v>
      </c>
      <c r="AM370" s="92"/>
      <c r="AN370" s="108"/>
      <c r="AO370" s="108"/>
      <c r="AP370" s="108"/>
      <c r="AQ370" s="108"/>
      <c r="AR370" s="109"/>
      <c r="AS370" s="110" t="str">
        <f>VLOOKUP(E370,Compte!A$1:K$398,10,FALSE)</f>
        <v>Cotisation famille 2024  Pierre Moriconi + Christine Kocklenberg</v>
      </c>
    </row>
    <row r="371" spans="1:45" ht="14.25" customHeight="1" x14ac:dyDescent="0.3">
      <c r="A371" s="91" t="str">
        <f t="shared" si="39"/>
        <v>MOTTOUL Bernard</v>
      </c>
      <c r="B371" s="91">
        <f t="shared" si="43"/>
        <v>325</v>
      </c>
      <c r="C371" s="154" t="s">
        <v>926</v>
      </c>
      <c r="D371" s="91">
        <f>VLOOKUP(C371,Compte!F$1:K$398,6,FALSE)</f>
        <v>43</v>
      </c>
      <c r="E371" s="92" t="s">
        <v>144</v>
      </c>
      <c r="F371" s="93">
        <f>VLOOKUP(E371,Compte!A$1:K$398,2,FALSE)</f>
        <v>0</v>
      </c>
      <c r="G371" s="94">
        <v>2024</v>
      </c>
      <c r="H371" s="111">
        <v>45340</v>
      </c>
      <c r="I371" s="112" t="s">
        <v>2100</v>
      </c>
      <c r="J371" s="92" t="s">
        <v>1607</v>
      </c>
      <c r="K371" s="113" t="s">
        <v>121</v>
      </c>
      <c r="L371" s="114">
        <v>21346</v>
      </c>
      <c r="M371" s="98">
        <f t="shared" si="45"/>
        <v>65</v>
      </c>
      <c r="N371" s="115" t="s">
        <v>929</v>
      </c>
      <c r="O371" s="115">
        <v>5021</v>
      </c>
      <c r="P371" s="115" t="s">
        <v>930</v>
      </c>
      <c r="Q371" s="115" t="s">
        <v>135</v>
      </c>
      <c r="R371" s="116" t="s">
        <v>147</v>
      </c>
      <c r="S371" s="116" t="s">
        <v>2101</v>
      </c>
      <c r="T371" s="574" t="s">
        <v>2102</v>
      </c>
      <c r="U371" s="259"/>
      <c r="V371" s="259"/>
      <c r="W371" s="259"/>
      <c r="X371" s="259"/>
      <c r="Y371" s="259"/>
      <c r="Z371" s="41" t="s">
        <v>933</v>
      </c>
      <c r="AA371" s="91">
        <f>VLOOKUP(E371,Compte!A$1:K$398,9,FALSE)</f>
        <v>0</v>
      </c>
      <c r="AB371" s="102">
        <f t="shared" si="40"/>
        <v>110</v>
      </c>
      <c r="AC371" s="103">
        <f t="shared" si="41"/>
        <v>-110</v>
      </c>
      <c r="AD371" s="118" t="s">
        <v>144</v>
      </c>
      <c r="AE371" s="118" t="s">
        <v>151</v>
      </c>
      <c r="AF371" s="118" t="s">
        <v>117</v>
      </c>
      <c r="AG371" s="119"/>
      <c r="AH371" s="119"/>
      <c r="AI371" s="520" t="s">
        <v>2103</v>
      </c>
      <c r="AJ371" s="103">
        <f t="shared" si="42"/>
        <v>110</v>
      </c>
      <c r="AK371" s="108"/>
      <c r="AL371" s="108">
        <v>110</v>
      </c>
      <c r="AM371" s="108"/>
      <c r="AN371" s="108"/>
      <c r="AO371" s="108"/>
      <c r="AP371" s="108"/>
      <c r="AQ371" s="108"/>
      <c r="AR371" s="109"/>
      <c r="AS371" s="110" t="str">
        <f>VLOOKUP(E371,Compte!A$1:K$398,10,FALSE)</f>
        <v>---</v>
      </c>
    </row>
    <row r="372" spans="1:45" ht="14.25" hidden="1" customHeight="1" x14ac:dyDescent="0.3">
      <c r="A372" s="91" t="str">
        <f t="shared" si="39"/>
        <v>MOUTON Célestine</v>
      </c>
      <c r="B372" s="91">
        <f t="shared" si="43"/>
        <v>326</v>
      </c>
      <c r="C372" s="9"/>
      <c r="D372" s="91" t="e">
        <f>VLOOKUP(C372,Compte!F$1:K$398,6,FALSE)</f>
        <v>#N/A</v>
      </c>
      <c r="E372" s="92">
        <v>262</v>
      </c>
      <c r="F372" s="93">
        <f>VLOOKUP(E372,Compte!A$1:K$398,2,FALSE)</f>
        <v>45390</v>
      </c>
      <c r="G372" s="128">
        <v>2024</v>
      </c>
      <c r="H372" s="111">
        <v>45398</v>
      </c>
      <c r="I372" s="112" t="s">
        <v>2104</v>
      </c>
      <c r="J372" s="40" t="s">
        <v>1886</v>
      </c>
      <c r="K372" s="409" t="s">
        <v>108</v>
      </c>
      <c r="L372" s="114">
        <v>36395</v>
      </c>
      <c r="M372" s="98">
        <f t="shared" si="45"/>
        <v>24</v>
      </c>
      <c r="N372" s="115" t="s">
        <v>2105</v>
      </c>
      <c r="O372" s="115">
        <v>6900</v>
      </c>
      <c r="P372" s="115" t="s">
        <v>2106</v>
      </c>
      <c r="Q372" s="115" t="s">
        <v>135</v>
      </c>
      <c r="R372" s="116" t="s">
        <v>147</v>
      </c>
      <c r="S372" s="121" t="s">
        <v>2107</v>
      </c>
      <c r="T372" s="602" t="s">
        <v>2108</v>
      </c>
      <c r="U372" s="259"/>
      <c r="V372" s="259"/>
      <c r="W372" s="259"/>
      <c r="X372" s="259"/>
      <c r="Y372" s="259"/>
      <c r="Z372" s="41" t="str">
        <f>CONCATENATE(I372," ",J372)</f>
        <v>MOUTON Célestine</v>
      </c>
      <c r="AA372" s="91">
        <f>VLOOKUP(E372,Compte!A$1:K$398,9,FALSE)</f>
        <v>90</v>
      </c>
      <c r="AB372" s="102">
        <f t="shared" si="40"/>
        <v>90</v>
      </c>
      <c r="AC372" s="103">
        <f t="shared" si="41"/>
        <v>0</v>
      </c>
      <c r="AD372" s="118" t="s">
        <v>160</v>
      </c>
      <c r="AE372" s="118" t="s">
        <v>161</v>
      </c>
      <c r="AF372" s="118" t="s">
        <v>211</v>
      </c>
      <c r="AG372" s="119"/>
      <c r="AH372" s="119"/>
      <c r="AI372" s="515" t="s">
        <v>220</v>
      </c>
      <c r="AJ372" s="103">
        <f t="shared" si="42"/>
        <v>90</v>
      </c>
      <c r="AK372" s="108">
        <v>50</v>
      </c>
      <c r="AL372" s="108">
        <v>40</v>
      </c>
      <c r="AM372" s="108"/>
      <c r="AN372" s="108"/>
      <c r="AO372" s="108"/>
      <c r="AP372" s="108"/>
      <c r="AQ372" s="108"/>
      <c r="AR372" s="109"/>
      <c r="AS372" s="110" t="str">
        <f>VLOOKUP(E372,Compte!A$1:K$398,10,FALSE)</f>
        <v>Cotisation YA-VCR Celestine Mouton</v>
      </c>
    </row>
    <row r="373" spans="1:45" ht="14.25" hidden="1" customHeight="1" x14ac:dyDescent="0.3">
      <c r="A373" s="91" t="str">
        <f t="shared" si="39"/>
        <v>NAMÊCHE Jean-Marc</v>
      </c>
      <c r="B373" s="91">
        <f t="shared" si="43"/>
        <v>327</v>
      </c>
      <c r="C373" s="92" t="s">
        <v>2109</v>
      </c>
      <c r="D373" s="91">
        <f>VLOOKUP(C373,Compte!F$1:K$398,6,FALSE)</f>
        <v>4084</v>
      </c>
      <c r="E373" s="92">
        <v>4084</v>
      </c>
      <c r="F373" s="93">
        <f>VLOOKUP(E373,Compte!A$1:K$398,2,FALSE)</f>
        <v>45534</v>
      </c>
      <c r="G373" s="192">
        <v>2024</v>
      </c>
      <c r="H373" s="111">
        <v>45551</v>
      </c>
      <c r="I373" s="193" t="s">
        <v>2110</v>
      </c>
      <c r="J373" s="192" t="s">
        <v>814</v>
      </c>
      <c r="K373" s="113" t="s">
        <v>121</v>
      </c>
      <c r="L373" s="114">
        <v>24510</v>
      </c>
      <c r="M373" s="98">
        <f t="shared" si="45"/>
        <v>56</v>
      </c>
      <c r="N373" s="115" t="s">
        <v>2111</v>
      </c>
      <c r="O373" s="115">
        <v>5100</v>
      </c>
      <c r="P373" s="115" t="s">
        <v>123</v>
      </c>
      <c r="Q373" s="115" t="s">
        <v>135</v>
      </c>
      <c r="R373" s="116" t="s">
        <v>147</v>
      </c>
      <c r="S373" s="121" t="s">
        <v>2112</v>
      </c>
      <c r="T373" s="258" t="s">
        <v>2113</v>
      </c>
      <c r="U373" s="259"/>
      <c r="V373" s="259"/>
      <c r="W373" s="259"/>
      <c r="X373" s="259"/>
      <c r="Y373" s="259"/>
      <c r="Z373" s="41" t="s">
        <v>2114</v>
      </c>
      <c r="AA373" s="91">
        <f>VLOOKUP(E373,Compte!A$1:K$398,9,FALSE)</f>
        <v>291</v>
      </c>
      <c r="AB373" s="102">
        <f t="shared" si="40"/>
        <v>116</v>
      </c>
      <c r="AC373" s="103">
        <f t="shared" si="41"/>
        <v>175</v>
      </c>
      <c r="AD373" s="118" t="s">
        <v>115</v>
      </c>
      <c r="AE373" s="118" t="s">
        <v>116</v>
      </c>
      <c r="AF373" s="118" t="s">
        <v>188</v>
      </c>
      <c r="AG373" s="119"/>
      <c r="AH373" s="119"/>
      <c r="AI373" s="106"/>
      <c r="AJ373" s="103">
        <f t="shared" si="42"/>
        <v>175</v>
      </c>
      <c r="AK373" s="108">
        <v>110</v>
      </c>
      <c r="AL373" s="386">
        <v>65</v>
      </c>
      <c r="AM373" s="386">
        <v>-59</v>
      </c>
      <c r="AN373" s="108"/>
      <c r="AO373" s="108"/>
      <c r="AP373" s="108"/>
      <c r="AQ373" s="108"/>
      <c r="AR373" s="109"/>
      <c r="AS373" s="110" t="str">
        <f>VLOOKUP(E373,Compte!A$1:K$398,10,FALSE)</f>
        <v>2 cotisations (affiliation aft deduite) car deja payee. Pour tennis hiver. Contact J.Hubin</v>
      </c>
    </row>
    <row r="374" spans="1:45" ht="14.25" hidden="1" customHeight="1" x14ac:dyDescent="0.3">
      <c r="A374" s="91" t="str">
        <f t="shared" si="39"/>
        <v>NAVEAU (Lizin) Charlotte</v>
      </c>
      <c r="B374" s="91">
        <f t="shared" si="43"/>
        <v>328</v>
      </c>
      <c r="C374" s="40" t="s">
        <v>2115</v>
      </c>
      <c r="D374" s="91" t="e">
        <f>VLOOKUP(C374,Compte!F$1:K$398,6,FALSE)</f>
        <v>#N/A</v>
      </c>
      <c r="E374" s="40" t="s">
        <v>144</v>
      </c>
      <c r="F374" s="93">
        <f>VLOOKUP(E374,Compte!A$1:K$398,2,FALSE)</f>
        <v>0</v>
      </c>
      <c r="G374" s="94">
        <v>2024</v>
      </c>
      <c r="H374" s="111">
        <v>45381</v>
      </c>
      <c r="I374" s="112" t="s">
        <v>2116</v>
      </c>
      <c r="J374" s="92" t="s">
        <v>535</v>
      </c>
      <c r="K374" s="113" t="s">
        <v>108</v>
      </c>
      <c r="L374" s="114">
        <v>39515</v>
      </c>
      <c r="M374" s="98">
        <f t="shared" si="45"/>
        <v>15</v>
      </c>
      <c r="N374" s="115" t="s">
        <v>109</v>
      </c>
      <c r="O374" s="115">
        <v>5170</v>
      </c>
      <c r="P374" s="115" t="s">
        <v>110</v>
      </c>
      <c r="Q374" s="115" t="s">
        <v>135</v>
      </c>
      <c r="R374" s="116" t="s">
        <v>111</v>
      </c>
      <c r="S374" s="116" t="s">
        <v>2117</v>
      </c>
      <c r="T374" s="471" t="s">
        <v>2118</v>
      </c>
      <c r="U374" s="99"/>
      <c r="V374" s="99"/>
      <c r="W374" s="99"/>
      <c r="X374" s="99"/>
      <c r="Y374" s="99"/>
      <c r="Z374" s="41" t="s">
        <v>114</v>
      </c>
      <c r="AA374" s="91">
        <f>VLOOKUP(E374,Compte!A$1:K$398,9,FALSE)</f>
        <v>0</v>
      </c>
      <c r="AB374" s="102">
        <f t="shared" si="40"/>
        <v>50</v>
      </c>
      <c r="AC374" s="103">
        <f t="shared" si="41"/>
        <v>-50</v>
      </c>
      <c r="AD374" s="118" t="s">
        <v>115</v>
      </c>
      <c r="AE374" s="118" t="s">
        <v>128</v>
      </c>
      <c r="AF374" s="118" t="s">
        <v>117</v>
      </c>
      <c r="AG374" s="119"/>
      <c r="AH374" s="119"/>
      <c r="AI374" s="106"/>
      <c r="AJ374" s="103">
        <f t="shared" si="42"/>
        <v>50</v>
      </c>
      <c r="AK374" s="108"/>
      <c r="AL374" s="108">
        <v>50</v>
      </c>
      <c r="AM374" s="108"/>
      <c r="AN374" s="108"/>
      <c r="AO374" s="108"/>
      <c r="AP374" s="108"/>
      <c r="AQ374" s="108"/>
      <c r="AR374" s="109"/>
      <c r="AS374" s="110" t="str">
        <f>VLOOKUP(E374,Compte!A$1:K$398,10,FALSE)</f>
        <v>---</v>
      </c>
    </row>
    <row r="375" spans="1:45" ht="14.25" hidden="1" customHeight="1" x14ac:dyDescent="0.3">
      <c r="A375" s="91" t="str">
        <f t="shared" si="39"/>
        <v>NAVEAU (Lizin) Léa</v>
      </c>
      <c r="B375" s="91">
        <f t="shared" si="43"/>
        <v>329</v>
      </c>
      <c r="C375" s="92" t="s">
        <v>2115</v>
      </c>
      <c r="D375" s="91" t="e">
        <f>VLOOKUP(C375,Compte!F$1:K$398,6,FALSE)</f>
        <v>#N/A</v>
      </c>
      <c r="E375" s="92" t="s">
        <v>144</v>
      </c>
      <c r="F375" s="93">
        <f>VLOOKUP(E375,Compte!A$1:K$398,2,FALSE)</f>
        <v>0</v>
      </c>
      <c r="G375" s="94">
        <v>2024</v>
      </c>
      <c r="H375" s="295">
        <v>45381</v>
      </c>
      <c r="I375" s="112" t="s">
        <v>2116</v>
      </c>
      <c r="J375" s="92" t="s">
        <v>2119</v>
      </c>
      <c r="K375" s="113" t="s">
        <v>108</v>
      </c>
      <c r="L375" s="114">
        <v>40826</v>
      </c>
      <c r="M375" s="98">
        <f t="shared" si="45"/>
        <v>12</v>
      </c>
      <c r="N375" s="115" t="s">
        <v>109</v>
      </c>
      <c r="O375" s="115">
        <v>5171</v>
      </c>
      <c r="P375" s="115" t="s">
        <v>110</v>
      </c>
      <c r="Q375" s="115" t="s">
        <v>135</v>
      </c>
      <c r="R375" s="116" t="s">
        <v>147</v>
      </c>
      <c r="S375" s="116" t="s">
        <v>2120</v>
      </c>
      <c r="T375" s="471" t="s">
        <v>2121</v>
      </c>
      <c r="U375" s="99"/>
      <c r="V375" s="99"/>
      <c r="W375" s="99"/>
      <c r="X375" s="99"/>
      <c r="Y375" s="99"/>
      <c r="Z375" s="41" t="s">
        <v>114</v>
      </c>
      <c r="AA375" s="91">
        <f>VLOOKUP(E375,Compte!A$1:K$398,9,FALSE)</f>
        <v>0</v>
      </c>
      <c r="AB375" s="102">
        <f t="shared" si="40"/>
        <v>50</v>
      </c>
      <c r="AC375" s="103">
        <f t="shared" si="41"/>
        <v>-50</v>
      </c>
      <c r="AD375" s="118" t="s">
        <v>115</v>
      </c>
      <c r="AE375" s="118" t="s">
        <v>128</v>
      </c>
      <c r="AF375" s="118" t="s">
        <v>117</v>
      </c>
      <c r="AG375" s="119"/>
      <c r="AH375" s="119"/>
      <c r="AI375" s="106"/>
      <c r="AJ375" s="103">
        <f t="shared" si="42"/>
        <v>50</v>
      </c>
      <c r="AK375" s="108"/>
      <c r="AL375" s="108">
        <v>50</v>
      </c>
      <c r="AM375" s="108"/>
      <c r="AN375" s="108"/>
      <c r="AO375" s="108"/>
      <c r="AP375" s="108"/>
      <c r="AQ375" s="108"/>
      <c r="AR375" s="109"/>
      <c r="AS375" s="110" t="str">
        <f>VLOOKUP(E375,Compte!A$1:K$398,10,FALSE)</f>
        <v>---</v>
      </c>
    </row>
    <row r="376" spans="1:45" ht="14.25" hidden="1" customHeight="1" x14ac:dyDescent="0.3">
      <c r="A376" s="91" t="str">
        <f t="shared" si="39"/>
        <v>NIELES Léa</v>
      </c>
      <c r="B376" s="91">
        <f t="shared" si="43"/>
        <v>330</v>
      </c>
      <c r="C376" s="40" t="s">
        <v>2122</v>
      </c>
      <c r="D376" s="91">
        <f>VLOOKUP(C376,Compte!F$1:K$398,6,FALSE)</f>
        <v>4132</v>
      </c>
      <c r="E376" s="92">
        <v>4132</v>
      </c>
      <c r="F376" s="93">
        <f>VLOOKUP(E376,Compte!A$1:K$398,2,FALSE)</f>
        <v>45582</v>
      </c>
      <c r="G376" s="233">
        <v>2024</v>
      </c>
      <c r="H376" s="111">
        <v>45588</v>
      </c>
      <c r="I376" s="193" t="s">
        <v>2123</v>
      </c>
      <c r="J376" s="192" t="s">
        <v>2119</v>
      </c>
      <c r="K376" s="113" t="s">
        <v>108</v>
      </c>
      <c r="L376" s="114">
        <v>40875</v>
      </c>
      <c r="M376" s="98">
        <f t="shared" si="45"/>
        <v>12</v>
      </c>
      <c r="N376" s="115" t="s">
        <v>2124</v>
      </c>
      <c r="O376" s="115">
        <v>5170</v>
      </c>
      <c r="P376" s="115" t="s">
        <v>2125</v>
      </c>
      <c r="Q376" s="99" t="s">
        <v>135</v>
      </c>
      <c r="R376" s="100" t="s">
        <v>147</v>
      </c>
      <c r="S376" s="121" t="s">
        <v>2126</v>
      </c>
      <c r="T376" s="258" t="s">
        <v>2127</v>
      </c>
      <c r="U376" s="259" t="s">
        <v>2128</v>
      </c>
      <c r="V376" s="259" t="s">
        <v>274</v>
      </c>
      <c r="W376" s="259" t="s">
        <v>140</v>
      </c>
      <c r="X376" s="259"/>
      <c r="Y376" s="259"/>
      <c r="Z376" s="41" t="s">
        <v>2129</v>
      </c>
      <c r="AA376" s="91">
        <f>VLOOKUP(E376,Compte!A$1:K$398,9,FALSE)</f>
        <v>20.2</v>
      </c>
      <c r="AB376" s="102">
        <f t="shared" si="40"/>
        <v>20.200000000000003</v>
      </c>
      <c r="AC376" s="103">
        <f t="shared" si="41"/>
        <v>0</v>
      </c>
      <c r="AD376" s="118" t="s">
        <v>115</v>
      </c>
      <c r="AE376" s="118" t="s">
        <v>128</v>
      </c>
      <c r="AF376" s="118" t="s">
        <v>129</v>
      </c>
      <c r="AG376" s="130"/>
      <c r="AH376" s="130"/>
      <c r="AI376" s="106"/>
      <c r="AJ376" s="103">
        <f t="shared" si="42"/>
        <v>55</v>
      </c>
      <c r="AK376" s="108">
        <v>55</v>
      </c>
      <c r="AL376" s="386">
        <v>0</v>
      </c>
      <c r="AM376" s="386">
        <f>-35+0.2</f>
        <v>-34.799999999999997</v>
      </c>
      <c r="AN376" s="108"/>
      <c r="AO376" s="108"/>
      <c r="AP376" s="108"/>
      <c r="AQ376" s="108"/>
      <c r="AR376" s="109"/>
      <c r="AS376" s="110" t="str">
        <f>VLOOKUP(E376,Compte!A$1:K$398,10,FALSE)</f>
        <v>Affiliation Aft Nieles Lea</v>
      </c>
    </row>
    <row r="377" spans="1:45" ht="14.25" customHeight="1" x14ac:dyDescent="0.3">
      <c r="A377" s="91" t="str">
        <f t="shared" si="39"/>
        <v>NIJSKENS Marie-Paule</v>
      </c>
      <c r="B377" s="91">
        <f t="shared" si="43"/>
        <v>331</v>
      </c>
      <c r="C377" s="92" t="s">
        <v>2130</v>
      </c>
      <c r="D377" s="91">
        <f>VLOOKUP(C377,Compte!F$1:K$398,6,FALSE)</f>
        <v>63</v>
      </c>
      <c r="E377" s="92">
        <v>63</v>
      </c>
      <c r="F377" s="93">
        <f>VLOOKUP(E377,Compte!A$1:K$398,2,FALSE)</f>
        <v>45317</v>
      </c>
      <c r="G377" s="94">
        <v>2024</v>
      </c>
      <c r="H377" s="295">
        <v>45340</v>
      </c>
      <c r="I377" s="112" t="s">
        <v>2131</v>
      </c>
      <c r="J377" s="92" t="s">
        <v>2132</v>
      </c>
      <c r="K377" s="113" t="s">
        <v>108</v>
      </c>
      <c r="L377" s="114">
        <v>20848</v>
      </c>
      <c r="M377" s="98">
        <f t="shared" si="45"/>
        <v>66</v>
      </c>
      <c r="N377" s="115" t="s">
        <v>2133</v>
      </c>
      <c r="O377" s="115">
        <v>5100</v>
      </c>
      <c r="P377" s="115" t="s">
        <v>123</v>
      </c>
      <c r="Q377" s="115" t="s">
        <v>135</v>
      </c>
      <c r="R377" s="116" t="s">
        <v>147</v>
      </c>
      <c r="S377" s="116" t="s">
        <v>2134</v>
      </c>
      <c r="T377" s="294" t="s">
        <v>2135</v>
      </c>
      <c r="U377" s="259"/>
      <c r="V377" s="259"/>
      <c r="W377" s="259"/>
      <c r="X377" s="259"/>
      <c r="Y377" s="259"/>
      <c r="Z377" s="41" t="s">
        <v>2136</v>
      </c>
      <c r="AA377" s="91">
        <f>VLOOKUP(E377,Compte!A$1:K$398,9,FALSE)</f>
        <v>260</v>
      </c>
      <c r="AB377" s="102">
        <f t="shared" si="40"/>
        <v>260</v>
      </c>
      <c r="AC377" s="103">
        <f t="shared" si="41"/>
        <v>0</v>
      </c>
      <c r="AD377" s="118" t="s">
        <v>144</v>
      </c>
      <c r="AE377" s="118" t="s">
        <v>151</v>
      </c>
      <c r="AF377" s="118" t="s">
        <v>188</v>
      </c>
      <c r="AG377" s="119"/>
      <c r="AH377" s="119"/>
      <c r="AI377" s="517" t="s">
        <v>2137</v>
      </c>
      <c r="AJ377" s="103">
        <f t="shared" si="42"/>
        <v>230</v>
      </c>
      <c r="AK377" s="108">
        <v>110</v>
      </c>
      <c r="AL377" s="108">
        <v>120</v>
      </c>
      <c r="AM377" s="108"/>
      <c r="AN377" s="108"/>
      <c r="AO377" s="108"/>
      <c r="AP377" s="108"/>
      <c r="AQ377" s="108">
        <v>30</v>
      </c>
      <c r="AR377" s="109"/>
      <c r="AS377" s="110" t="str">
        <f>VLOOKUP(E377,Compte!A$1:K$398,10,FALSE)</f>
        <v>cotisation aviron MP NIJSKENS + acces salle sport</v>
      </c>
    </row>
    <row r="378" spans="1:45" ht="14.25" hidden="1" customHeight="1" x14ac:dyDescent="0.3">
      <c r="A378" s="91" t="str">
        <f t="shared" si="39"/>
        <v>NITA  Anna Medea</v>
      </c>
      <c r="B378" s="91">
        <f t="shared" si="43"/>
        <v>332</v>
      </c>
      <c r="C378" s="92" t="s">
        <v>2138</v>
      </c>
      <c r="D378" s="91">
        <f>VLOOKUP(C378,Compte!F$1:K$398,6,FALSE)</f>
        <v>1018</v>
      </c>
      <c r="E378" s="92">
        <v>4130</v>
      </c>
      <c r="F378" s="93">
        <f>VLOOKUP(E378,Compte!A$1:K$398,2,FALSE)</f>
        <v>45579</v>
      </c>
      <c r="G378" s="94">
        <v>2024</v>
      </c>
      <c r="H378" s="295">
        <v>45588</v>
      </c>
      <c r="I378" s="112" t="s">
        <v>2139</v>
      </c>
      <c r="J378" s="92" t="s">
        <v>2146</v>
      </c>
      <c r="K378" s="113" t="s">
        <v>108</v>
      </c>
      <c r="L378" s="114">
        <v>42217</v>
      </c>
      <c r="M378" s="98">
        <f t="shared" si="45"/>
        <v>8</v>
      </c>
      <c r="N378" s="115" t="s">
        <v>2141</v>
      </c>
      <c r="O378" s="115">
        <v>5100</v>
      </c>
      <c r="P378" s="115" t="s">
        <v>123</v>
      </c>
      <c r="Q378" s="115" t="s">
        <v>135</v>
      </c>
      <c r="R378" s="116" t="s">
        <v>147</v>
      </c>
      <c r="S378" s="116" t="s">
        <v>1962</v>
      </c>
      <c r="T378" s="115" t="s">
        <v>2143</v>
      </c>
      <c r="U378" s="99"/>
      <c r="V378" s="99"/>
      <c r="W378" s="99"/>
      <c r="X378" s="99"/>
      <c r="Y378" s="99"/>
      <c r="Z378" s="41" t="s">
        <v>2144</v>
      </c>
      <c r="AA378" s="91">
        <f>VLOOKUP(E378,Compte!A$1:K$398,9,FALSE)</f>
        <v>5.8</v>
      </c>
      <c r="AB378" s="123">
        <f t="shared" si="40"/>
        <v>55.8</v>
      </c>
      <c r="AC378" s="91">
        <f t="shared" si="41"/>
        <v>-50</v>
      </c>
      <c r="AD378" s="118" t="s">
        <v>115</v>
      </c>
      <c r="AE378" s="118" t="s">
        <v>128</v>
      </c>
      <c r="AF378" s="118" t="s">
        <v>117</v>
      </c>
      <c r="AG378" s="119"/>
      <c r="AH378" s="119"/>
      <c r="AI378" s="106"/>
      <c r="AJ378" s="103">
        <f t="shared" si="42"/>
        <v>50</v>
      </c>
      <c r="AK378" s="92"/>
      <c r="AL378" s="92">
        <v>50</v>
      </c>
      <c r="AM378" s="92"/>
      <c r="AN378" s="92"/>
      <c r="AO378" s="92"/>
      <c r="AP378" s="92"/>
      <c r="AQ378" s="92"/>
      <c r="AR378" s="124">
        <v>5.8</v>
      </c>
      <c r="AS378" s="110" t="str">
        <f>VLOOKUP(E378,Compte!A$1:K$398,10,FALSE)</f>
        <v>affiliation  AFT Ana Medeea NITA</v>
      </c>
    </row>
    <row r="379" spans="1:45" ht="14.25" hidden="1" customHeight="1" x14ac:dyDescent="0.3">
      <c r="A379" s="91" t="str">
        <f t="shared" si="39"/>
        <v>NITA  Teodor</v>
      </c>
      <c r="B379" s="91">
        <f t="shared" si="43"/>
        <v>333</v>
      </c>
      <c r="C379" s="92" t="s">
        <v>2138</v>
      </c>
      <c r="D379" s="91">
        <f>VLOOKUP(C379,Compte!F$1:K$398,6,FALSE)</f>
        <v>1018</v>
      </c>
      <c r="E379" s="92" t="s">
        <v>144</v>
      </c>
      <c r="F379" s="93">
        <f>VLOOKUP(E379,Compte!A$1:K$398,2,FALSE)</f>
        <v>0</v>
      </c>
      <c r="G379" s="94">
        <v>2024</v>
      </c>
      <c r="H379" s="295">
        <v>45374</v>
      </c>
      <c r="I379" s="112" t="s">
        <v>2139</v>
      </c>
      <c r="J379" s="92" t="s">
        <v>2145</v>
      </c>
      <c r="K379" s="113" t="s">
        <v>121</v>
      </c>
      <c r="L379" s="114">
        <v>41243</v>
      </c>
      <c r="M379" s="98">
        <f t="shared" si="45"/>
        <v>11</v>
      </c>
      <c r="N379" s="115" t="s">
        <v>2141</v>
      </c>
      <c r="O379" s="115">
        <v>5100</v>
      </c>
      <c r="P379" s="115" t="s">
        <v>123</v>
      </c>
      <c r="Q379" s="115" t="s">
        <v>135</v>
      </c>
      <c r="R379" s="116" t="s">
        <v>147</v>
      </c>
      <c r="S379" s="116" t="s">
        <v>1962</v>
      </c>
      <c r="T379" s="115" t="s">
        <v>2143</v>
      </c>
      <c r="U379" s="99"/>
      <c r="V379" s="99"/>
      <c r="W379" s="99"/>
      <c r="X379" s="99"/>
      <c r="Y379" s="99"/>
      <c r="Z379" s="41" t="s">
        <v>2144</v>
      </c>
      <c r="AA379" s="91">
        <f>VLOOKUP(E379,Compte!A$1:K$398,9,FALSE)</f>
        <v>0</v>
      </c>
      <c r="AB379" s="123">
        <f t="shared" si="40"/>
        <v>50</v>
      </c>
      <c r="AC379" s="91">
        <f t="shared" si="41"/>
        <v>-50</v>
      </c>
      <c r="AD379" s="118" t="s">
        <v>115</v>
      </c>
      <c r="AE379" s="118" t="s">
        <v>128</v>
      </c>
      <c r="AF379" s="118" t="s">
        <v>117</v>
      </c>
      <c r="AG379" s="119"/>
      <c r="AH379" s="119"/>
      <c r="AI379" s="106"/>
      <c r="AJ379" s="103">
        <f t="shared" si="42"/>
        <v>50</v>
      </c>
      <c r="AK379" s="92"/>
      <c r="AL379" s="92">
        <v>50</v>
      </c>
      <c r="AM379" s="92"/>
      <c r="AN379" s="92"/>
      <c r="AO379" s="92"/>
      <c r="AP379" s="92"/>
      <c r="AQ379" s="92"/>
      <c r="AR379" s="124"/>
      <c r="AS379" s="110" t="str">
        <f>VLOOKUP(E379,Compte!A$1:K$398,10,FALSE)</f>
        <v>---</v>
      </c>
    </row>
    <row r="380" spans="1:45" ht="14.25" hidden="1" customHeight="1" x14ac:dyDescent="0.3">
      <c r="A380" s="91" t="str">
        <f t="shared" si="39"/>
        <v>NITA  Toma</v>
      </c>
      <c r="B380" s="91">
        <f t="shared" si="43"/>
        <v>334</v>
      </c>
      <c r="C380" s="92" t="s">
        <v>2138</v>
      </c>
      <c r="D380" s="91">
        <f>VLOOKUP(C380,Compte!F$1:K$398,6,FALSE)</f>
        <v>1018</v>
      </c>
      <c r="E380" s="92">
        <v>1018</v>
      </c>
      <c r="F380" s="93">
        <f>VLOOKUP(E380,Compte!A$1:K$398,2,FALSE)</f>
        <v>45364</v>
      </c>
      <c r="G380" s="94">
        <v>2024</v>
      </c>
      <c r="H380" s="295">
        <v>45374</v>
      </c>
      <c r="I380" s="112" t="s">
        <v>2139</v>
      </c>
      <c r="J380" s="92" t="s">
        <v>2140</v>
      </c>
      <c r="K380" s="113" t="s">
        <v>121</v>
      </c>
      <c r="L380" s="114">
        <v>29675</v>
      </c>
      <c r="M380" s="98">
        <f t="shared" si="45"/>
        <v>42</v>
      </c>
      <c r="N380" s="115" t="s">
        <v>2141</v>
      </c>
      <c r="O380" s="115">
        <v>5100</v>
      </c>
      <c r="P380" s="115" t="s">
        <v>123</v>
      </c>
      <c r="Q380" s="115" t="s">
        <v>135</v>
      </c>
      <c r="R380" s="116" t="s">
        <v>147</v>
      </c>
      <c r="S380" s="116" t="s">
        <v>2142</v>
      </c>
      <c r="T380" s="115" t="s">
        <v>2143</v>
      </c>
      <c r="U380" s="99"/>
      <c r="V380" s="99"/>
      <c r="W380" s="99"/>
      <c r="X380" s="99"/>
      <c r="Y380" s="99"/>
      <c r="Z380" s="41" t="s">
        <v>2144</v>
      </c>
      <c r="AA380" s="91">
        <f>VLOOKUP(E380,Compte!A$1:K$398,9,FALSE)</f>
        <v>305</v>
      </c>
      <c r="AB380" s="123">
        <f t="shared" si="40"/>
        <v>205</v>
      </c>
      <c r="AC380" s="91">
        <f t="shared" si="41"/>
        <v>100</v>
      </c>
      <c r="AD380" s="118" t="s">
        <v>115</v>
      </c>
      <c r="AE380" s="118" t="s">
        <v>116</v>
      </c>
      <c r="AF380" s="118" t="s">
        <v>117</v>
      </c>
      <c r="AG380" s="119"/>
      <c r="AH380" s="119"/>
      <c r="AI380" s="130"/>
      <c r="AJ380" s="103">
        <f t="shared" si="42"/>
        <v>205</v>
      </c>
      <c r="AK380" s="92">
        <v>140</v>
      </c>
      <c r="AL380" s="92">
        <v>65</v>
      </c>
      <c r="AM380" s="92"/>
      <c r="AN380" s="92"/>
      <c r="AO380" s="92"/>
      <c r="AP380" s="92"/>
      <c r="AQ380" s="92"/>
      <c r="AR380" s="124"/>
      <c r="AS380" s="110" t="str">
        <f>VLOOKUP(E380,Compte!A$1:K$398,10,FALSE)</f>
        <v>cotisation  membres fam NITA       Toma,Teodor et Ana Medeea</v>
      </c>
    </row>
    <row r="381" spans="1:45" ht="14.25" customHeight="1" x14ac:dyDescent="0.3">
      <c r="A381" s="91" t="str">
        <f t="shared" si="39"/>
        <v>NOISET (Hargot) Jean-Louis</v>
      </c>
      <c r="B381" s="91">
        <f t="shared" si="43"/>
        <v>335</v>
      </c>
      <c r="C381" s="92" t="s">
        <v>1542</v>
      </c>
      <c r="D381" s="91">
        <f>VLOOKUP(C381,Compte!F$1:K$398,6,FALSE)</f>
        <v>1005</v>
      </c>
      <c r="E381" s="92" t="s">
        <v>144</v>
      </c>
      <c r="F381" s="93">
        <f>VLOOKUP(E381,Compte!A$1:K$398,2,FALSE)</f>
        <v>0</v>
      </c>
      <c r="G381" s="94">
        <v>2024</v>
      </c>
      <c r="H381" s="295">
        <v>45374</v>
      </c>
      <c r="I381" s="112" t="s">
        <v>2147</v>
      </c>
      <c r="J381" s="92" t="s">
        <v>1583</v>
      </c>
      <c r="K381" s="113" t="s">
        <v>121</v>
      </c>
      <c r="L381" s="114">
        <v>20839</v>
      </c>
      <c r="M381" s="98">
        <f t="shared" si="45"/>
        <v>66</v>
      </c>
      <c r="N381" s="113" t="s">
        <v>2148</v>
      </c>
      <c r="O381" s="115">
        <v>5020</v>
      </c>
      <c r="P381" s="113" t="s">
        <v>353</v>
      </c>
      <c r="Q381" s="115" t="s">
        <v>135</v>
      </c>
      <c r="R381" s="116" t="s">
        <v>1546</v>
      </c>
      <c r="S381" s="116" t="s">
        <v>2149</v>
      </c>
      <c r="T381" s="113" t="s">
        <v>2150</v>
      </c>
      <c r="U381" s="99"/>
      <c r="V381" s="99"/>
      <c r="W381" s="99"/>
      <c r="X381" s="99"/>
      <c r="Y381" s="99"/>
      <c r="Z381" s="41" t="s">
        <v>1549</v>
      </c>
      <c r="AA381" s="91">
        <f>VLOOKUP(E381,Compte!A$1:K$398,9,FALSE)</f>
        <v>0</v>
      </c>
      <c r="AB381" s="102">
        <f t="shared" si="40"/>
        <v>110</v>
      </c>
      <c r="AC381" s="103">
        <f t="shared" si="41"/>
        <v>-110</v>
      </c>
      <c r="AD381" s="118" t="s">
        <v>144</v>
      </c>
      <c r="AE381" s="118" t="s">
        <v>151</v>
      </c>
      <c r="AF381" s="118" t="s">
        <v>117</v>
      </c>
      <c r="AG381" s="119"/>
      <c r="AH381" s="119"/>
      <c r="AI381" s="524" t="s">
        <v>2151</v>
      </c>
      <c r="AJ381" s="103">
        <f t="shared" si="42"/>
        <v>110</v>
      </c>
      <c r="AK381" s="108"/>
      <c r="AL381" s="108">
        <v>110</v>
      </c>
      <c r="AM381" s="108"/>
      <c r="AN381" s="108"/>
      <c r="AO381" s="108"/>
      <c r="AP381" s="108"/>
      <c r="AQ381" s="108"/>
      <c r="AR381" s="109"/>
      <c r="AS381" s="110" t="str">
        <f>VLOOKUP(E381,Compte!A$1:K$398,10,FALSE)</f>
        <v>---</v>
      </c>
    </row>
    <row r="382" spans="1:45" ht="14.25" hidden="1" customHeight="1" x14ac:dyDescent="0.3">
      <c r="A382" s="91" t="str">
        <f t="shared" si="39"/>
        <v>NOIZET Edmond</v>
      </c>
      <c r="B382" s="91">
        <f t="shared" si="43"/>
        <v>336</v>
      </c>
      <c r="C382" s="92" t="s">
        <v>2152</v>
      </c>
      <c r="D382" s="91">
        <f>VLOOKUP(C382,Compte!F$1:K$398,6,FALSE)</f>
        <v>265</v>
      </c>
      <c r="E382" s="92">
        <v>217</v>
      </c>
      <c r="F382" s="93">
        <f>VLOOKUP(E382,Compte!A$1:K$398,2,FALSE)</f>
        <v>45377</v>
      </c>
      <c r="G382" s="94">
        <v>2024</v>
      </c>
      <c r="H382" s="295">
        <v>45381</v>
      </c>
      <c r="I382" s="112" t="s">
        <v>2153</v>
      </c>
      <c r="J382" s="92" t="s">
        <v>2154</v>
      </c>
      <c r="K382" s="113" t="s">
        <v>121</v>
      </c>
      <c r="L382" s="114">
        <v>21305</v>
      </c>
      <c r="M382" s="98">
        <f t="shared" si="45"/>
        <v>65</v>
      </c>
      <c r="N382" s="113" t="s">
        <v>2155</v>
      </c>
      <c r="O382" s="115">
        <v>5100</v>
      </c>
      <c r="P382" s="113" t="s">
        <v>123</v>
      </c>
      <c r="Q382" s="115" t="s">
        <v>135</v>
      </c>
      <c r="R382" s="116" t="s">
        <v>147</v>
      </c>
      <c r="S382" s="116" t="s">
        <v>2156</v>
      </c>
      <c r="T382" s="475" t="s">
        <v>2157</v>
      </c>
      <c r="U382" s="99"/>
      <c r="V382" s="99"/>
      <c r="W382" s="99"/>
      <c r="X382" s="99"/>
      <c r="Y382" s="99"/>
      <c r="Z382" s="41" t="s">
        <v>2158</v>
      </c>
      <c r="AA382" s="91">
        <f>VLOOKUP(E382,Compte!A$1:K$398,9,FALSE)</f>
        <v>175</v>
      </c>
      <c r="AB382" s="102">
        <f t="shared" si="40"/>
        <v>175</v>
      </c>
      <c r="AC382" s="103">
        <f t="shared" si="41"/>
        <v>0</v>
      </c>
      <c r="AD382" s="118" t="s">
        <v>115</v>
      </c>
      <c r="AE382" s="118" t="s">
        <v>116</v>
      </c>
      <c r="AF382" s="118" t="s">
        <v>188</v>
      </c>
      <c r="AG382" s="119"/>
      <c r="AH382" s="119"/>
      <c r="AI382" s="130"/>
      <c r="AJ382" s="103">
        <f t="shared" si="42"/>
        <v>175</v>
      </c>
      <c r="AK382" s="108">
        <v>110</v>
      </c>
      <c r="AL382" s="108">
        <v>65</v>
      </c>
      <c r="AM382" s="108"/>
      <c r="AN382" s="108"/>
      <c r="AO382" s="108"/>
      <c r="AP382" s="108"/>
      <c r="AQ382" s="108"/>
      <c r="AR382" s="109"/>
      <c r="AS382" s="110" t="str">
        <f>VLOOKUP(E382,Compte!A$1:K$398,10,FALSE)</f>
        <v>Cotisation adulte individuelle + tennis</v>
      </c>
    </row>
    <row r="383" spans="1:45" ht="14.25" customHeight="1" x14ac:dyDescent="0.3">
      <c r="A383" s="91" t="str">
        <f t="shared" si="39"/>
        <v>NOLTINCK Dominique</v>
      </c>
      <c r="B383" s="91">
        <f t="shared" si="43"/>
        <v>337</v>
      </c>
      <c r="C383" s="92" t="s">
        <v>2159</v>
      </c>
      <c r="D383" s="91">
        <f>VLOOKUP(C383,Compte!F$1:K$398,6,FALSE)</f>
        <v>4061</v>
      </c>
      <c r="E383" s="92">
        <v>4061</v>
      </c>
      <c r="F383" s="93">
        <f>VLOOKUP(E383,Compte!A$1:K$398,2,FALSE)</f>
        <v>45495</v>
      </c>
      <c r="G383" s="94">
        <v>2024</v>
      </c>
      <c r="H383" s="295">
        <v>45501</v>
      </c>
      <c r="I383" s="112" t="s">
        <v>2160</v>
      </c>
      <c r="J383" s="92" t="s">
        <v>249</v>
      </c>
      <c r="K383" s="131" t="s">
        <v>108</v>
      </c>
      <c r="L383" s="266">
        <v>21519</v>
      </c>
      <c r="M383" s="98">
        <f t="shared" si="45"/>
        <v>65</v>
      </c>
      <c r="N383" s="125" t="s">
        <v>2161</v>
      </c>
      <c r="O383" s="125">
        <v>5024</v>
      </c>
      <c r="P383" s="125" t="s">
        <v>2162</v>
      </c>
      <c r="Q383" s="99" t="s">
        <v>135</v>
      </c>
      <c r="R383" s="278" t="s">
        <v>2163</v>
      </c>
      <c r="S383" s="278" t="s">
        <v>2164</v>
      </c>
      <c r="T383" s="125" t="s">
        <v>2165</v>
      </c>
      <c r="U383" s="99"/>
      <c r="V383" s="99"/>
      <c r="W383" s="99"/>
      <c r="X383" s="99"/>
      <c r="Y383" s="99"/>
      <c r="Z383" s="41" t="s">
        <v>2166</v>
      </c>
      <c r="AA383" s="91">
        <f>VLOOKUP(E383,Compte!A$1:K$398,9,FALSE)</f>
        <v>230</v>
      </c>
      <c r="AB383" s="102">
        <f t="shared" si="40"/>
        <v>230</v>
      </c>
      <c r="AC383" s="103">
        <f t="shared" si="41"/>
        <v>0</v>
      </c>
      <c r="AD383" s="118" t="s">
        <v>144</v>
      </c>
      <c r="AE383" s="118" t="s">
        <v>151</v>
      </c>
      <c r="AF383" s="118" t="s">
        <v>188</v>
      </c>
      <c r="AG383" s="119"/>
      <c r="AH383" s="119"/>
      <c r="AI383" s="524" t="s">
        <v>2167</v>
      </c>
      <c r="AJ383" s="103">
        <f t="shared" si="42"/>
        <v>230</v>
      </c>
      <c r="AK383" s="108">
        <v>110</v>
      </c>
      <c r="AL383" s="108">
        <v>120</v>
      </c>
      <c r="AM383" s="108"/>
      <c r="AN383" s="108"/>
      <c r="AO383" s="108"/>
      <c r="AP383" s="108"/>
      <c r="AQ383" s="108"/>
      <c r="AR383" s="109"/>
      <c r="AS383" s="110" t="str">
        <f>VLOOKUP(E383,Compte!A$1:K$398,10,FALSE)</f>
        <v>Dominique Noltinck - cotisation aviron individuelle adulte</v>
      </c>
    </row>
    <row r="384" spans="1:45" ht="14.25" hidden="1" customHeight="1" x14ac:dyDescent="0.3">
      <c r="A384" s="91" t="str">
        <f t="shared" si="39"/>
        <v>OK Cosma</v>
      </c>
      <c r="B384" s="91">
        <f t="shared" si="43"/>
        <v>338</v>
      </c>
      <c r="C384" s="154" t="s">
        <v>308</v>
      </c>
      <c r="D384" s="91">
        <f>VLOOKUP(C384,Compte!F$1:K$398,6,FALSE)</f>
        <v>4128</v>
      </c>
      <c r="E384" s="92">
        <v>4105</v>
      </c>
      <c r="F384" s="93">
        <f>VLOOKUP(E384,Compte!A$1:K$398,2,FALSE)</f>
        <v>45544</v>
      </c>
      <c r="G384" s="128">
        <v>2024</v>
      </c>
      <c r="H384" s="295">
        <v>45551</v>
      </c>
      <c r="I384" s="112" t="s">
        <v>2168</v>
      </c>
      <c r="J384" s="133" t="s">
        <v>2169</v>
      </c>
      <c r="K384" s="113" t="s">
        <v>121</v>
      </c>
      <c r="L384" s="114">
        <v>42126</v>
      </c>
      <c r="M384" s="98">
        <f t="shared" si="45"/>
        <v>8</v>
      </c>
      <c r="N384" s="115" t="s">
        <v>2170</v>
      </c>
      <c r="O384" s="115">
        <v>5100</v>
      </c>
      <c r="P384" s="113" t="s">
        <v>156</v>
      </c>
      <c r="Q384" s="423" t="s">
        <v>135</v>
      </c>
      <c r="R384" s="116" t="s">
        <v>147</v>
      </c>
      <c r="S384" s="121" t="s">
        <v>2171</v>
      </c>
      <c r="T384" s="126" t="s">
        <v>2172</v>
      </c>
      <c r="U384" s="99" t="s">
        <v>2173</v>
      </c>
      <c r="V384" s="99" t="s">
        <v>289</v>
      </c>
      <c r="W384" s="99"/>
      <c r="X384" s="99"/>
      <c r="Y384" s="99"/>
      <c r="Z384" s="41" t="s">
        <v>2174</v>
      </c>
      <c r="AA384" s="91">
        <f>VLOOKUP(E384,Compte!A$1:K$398,9,FALSE)</f>
        <v>30</v>
      </c>
      <c r="AB384" s="123">
        <f t="shared" si="40"/>
        <v>30</v>
      </c>
      <c r="AC384" s="91">
        <f t="shared" si="41"/>
        <v>0</v>
      </c>
      <c r="AD384" s="118" t="s">
        <v>160</v>
      </c>
      <c r="AE384" s="118" t="s">
        <v>164</v>
      </c>
      <c r="AF384" s="118" t="s">
        <v>162</v>
      </c>
      <c r="AG384" s="508"/>
      <c r="AH384" s="508"/>
      <c r="AI384" s="513" t="s">
        <v>318</v>
      </c>
      <c r="AJ384" s="103">
        <f t="shared" si="42"/>
        <v>30</v>
      </c>
      <c r="AK384" s="92">
        <v>5</v>
      </c>
      <c r="AL384" s="92">
        <v>25</v>
      </c>
      <c r="AM384" s="92"/>
      <c r="AN384" s="92"/>
      <c r="AO384" s="92"/>
      <c r="AP384" s="92"/>
      <c r="AQ384" s="92"/>
      <c r="AR384" s="124"/>
      <c r="AS384" s="110" t="str">
        <f>VLOOKUP(E384,Compte!A$1:K$398,10,FALSE)</f>
        <v>240-101-0026 cotisation YJ-MTP Line Thibaut (erreur, convertie en cotisation YJ-MTP Cosma Ok)</v>
      </c>
    </row>
    <row r="385" spans="1:45" ht="14.25" hidden="1" customHeight="1" x14ac:dyDescent="0.3">
      <c r="A385" s="91" t="str">
        <f t="shared" si="39"/>
        <v>PAHL Stéphane</v>
      </c>
      <c r="B385" s="91">
        <f t="shared" si="43"/>
        <v>339</v>
      </c>
      <c r="C385" s="92"/>
      <c r="D385" s="91" t="e">
        <f>VLOOKUP(C385,Compte!F$1:K$398,6,FALSE)</f>
        <v>#N/A</v>
      </c>
      <c r="E385" s="92">
        <v>4053</v>
      </c>
      <c r="F385" s="93">
        <f>VLOOKUP(E385,Compte!A$1:K$398,2,FALSE)</f>
        <v>45490</v>
      </c>
      <c r="G385" s="128">
        <v>2024</v>
      </c>
      <c r="H385" s="295">
        <v>45501</v>
      </c>
      <c r="I385" s="112" t="s">
        <v>2175</v>
      </c>
      <c r="J385" s="92" t="s">
        <v>167</v>
      </c>
      <c r="K385" s="113" t="s">
        <v>121</v>
      </c>
      <c r="L385" s="114">
        <v>24786</v>
      </c>
      <c r="M385" s="98">
        <f t="shared" si="45"/>
        <v>56</v>
      </c>
      <c r="N385" s="115" t="s">
        <v>2176</v>
      </c>
      <c r="O385" s="115">
        <v>5004</v>
      </c>
      <c r="P385" s="115" t="s">
        <v>2177</v>
      </c>
      <c r="Q385" s="99" t="s">
        <v>135</v>
      </c>
      <c r="R385" s="116" t="s">
        <v>147</v>
      </c>
      <c r="S385" s="121" t="s">
        <v>2178</v>
      </c>
      <c r="T385" s="126" t="s">
        <v>2179</v>
      </c>
      <c r="U385" s="99"/>
      <c r="V385" s="99"/>
      <c r="W385" s="99"/>
      <c r="X385" s="99"/>
      <c r="Y385" s="99"/>
      <c r="Z385" s="41" t="s">
        <v>2180</v>
      </c>
      <c r="AA385" s="91">
        <f>VLOOKUP(E385,Compte!A$1:K$398,9,FALSE)</f>
        <v>30</v>
      </c>
      <c r="AB385" s="102">
        <f t="shared" si="40"/>
        <v>30</v>
      </c>
      <c r="AC385" s="103">
        <f t="shared" si="41"/>
        <v>0</v>
      </c>
      <c r="AD385" s="118" t="s">
        <v>160</v>
      </c>
      <c r="AE385" s="118" t="s">
        <v>161</v>
      </c>
      <c r="AF385" s="118" t="s">
        <v>162</v>
      </c>
      <c r="AG385" s="119"/>
      <c r="AH385" s="119"/>
      <c r="AI385" s="615" t="s">
        <v>163</v>
      </c>
      <c r="AJ385" s="103">
        <f t="shared" si="42"/>
        <v>30</v>
      </c>
      <c r="AK385" s="108">
        <v>5</v>
      </c>
      <c r="AL385" s="108">
        <v>25</v>
      </c>
      <c r="AM385" s="108"/>
      <c r="AN385" s="108"/>
      <c r="AO385" s="108"/>
      <c r="AP385" s="108"/>
      <c r="AQ385" s="108"/>
      <c r="AR385" s="109"/>
      <c r="AS385" s="110" t="str">
        <f>VLOOKUP(E385,Compte!A$1:K$398,10,FALSE)</f>
        <v>Cotisation YA-MTP Stephane Pahl</v>
      </c>
    </row>
    <row r="386" spans="1:45" ht="14.25" hidden="1" customHeight="1" x14ac:dyDescent="0.3">
      <c r="A386" s="91" t="str">
        <f t="shared" si="39"/>
        <v>PERET Pierre</v>
      </c>
      <c r="B386" s="91">
        <f t="shared" si="43"/>
        <v>340</v>
      </c>
      <c r="C386" s="154" t="s">
        <v>2182</v>
      </c>
      <c r="D386" s="91">
        <f>VLOOKUP(C386,Compte!F$1:K$398,6,FALSE)</f>
        <v>86</v>
      </c>
      <c r="E386" s="92">
        <v>86</v>
      </c>
      <c r="F386" s="93">
        <f>VLOOKUP(E386,Compte!A$1:K$398,2,FALSE)</f>
        <v>45328</v>
      </c>
      <c r="G386" s="128">
        <v>2024</v>
      </c>
      <c r="H386" s="295">
        <v>45340</v>
      </c>
      <c r="I386" s="112" t="s">
        <v>2181</v>
      </c>
      <c r="J386" s="92" t="s">
        <v>154</v>
      </c>
      <c r="K386" s="113" t="s">
        <v>121</v>
      </c>
      <c r="L386" s="114">
        <v>18799</v>
      </c>
      <c r="M386" s="98">
        <f t="shared" si="45"/>
        <v>72</v>
      </c>
      <c r="N386" s="115" t="s">
        <v>2183</v>
      </c>
      <c r="O386" s="115">
        <v>5000</v>
      </c>
      <c r="P386" s="115" t="s">
        <v>186</v>
      </c>
      <c r="Q386" s="99" t="s">
        <v>135</v>
      </c>
      <c r="R386" s="116" t="s">
        <v>147</v>
      </c>
      <c r="S386" s="116" t="s">
        <v>2184</v>
      </c>
      <c r="T386" s="479" t="s">
        <v>2185</v>
      </c>
      <c r="U386" s="99"/>
      <c r="V386" s="99"/>
      <c r="W386" s="99"/>
      <c r="X386" s="99"/>
      <c r="Y386" s="99"/>
      <c r="Z386" s="41" t="s">
        <v>2186</v>
      </c>
      <c r="AA386" s="91">
        <f>VLOOKUP(E386,Compte!A$1:K$398,9,FALSE)</f>
        <v>90</v>
      </c>
      <c r="AB386" s="102">
        <f t="shared" si="40"/>
        <v>100</v>
      </c>
      <c r="AC386" s="103">
        <f t="shared" si="41"/>
        <v>-10</v>
      </c>
      <c r="AD386" s="118" t="s">
        <v>160</v>
      </c>
      <c r="AE386" s="118" t="s">
        <v>161</v>
      </c>
      <c r="AF386" s="118" t="s">
        <v>211</v>
      </c>
      <c r="AG386" s="508">
        <v>1</v>
      </c>
      <c r="AH386" s="508" t="s">
        <v>328</v>
      </c>
      <c r="AI386" s="513" t="s">
        <v>212</v>
      </c>
      <c r="AJ386" s="103">
        <f t="shared" si="42"/>
        <v>90</v>
      </c>
      <c r="AK386" s="108">
        <v>50</v>
      </c>
      <c r="AL386" s="108">
        <v>40</v>
      </c>
      <c r="AM386" s="108"/>
      <c r="AN386" s="108">
        <v>10</v>
      </c>
      <c r="AO386" s="108"/>
      <c r="AP386" s="108"/>
      <c r="AQ386" s="108"/>
      <c r="AR386" s="109"/>
      <c r="AS386" s="110" t="str">
        <f>VLOOKUP(E386,Compte!A$1:K$398,10,FALSE)</f>
        <v>Annee 2024 Pierre  Peret</v>
      </c>
    </row>
    <row r="387" spans="1:45" ht="14.25" hidden="1" customHeight="1" x14ac:dyDescent="0.3">
      <c r="A387" s="91" t="str">
        <f t="shared" si="39"/>
        <v>PERET Pierre</v>
      </c>
      <c r="B387" s="91">
        <f t="shared" si="43"/>
        <v>340</v>
      </c>
      <c r="C387" s="154" t="s">
        <v>2182</v>
      </c>
      <c r="D387" s="91">
        <f>VLOOKUP(C387,Compte!F$1:K$398,6,FALSE)</f>
        <v>86</v>
      </c>
      <c r="E387" s="92">
        <v>244</v>
      </c>
      <c r="F387" s="93">
        <f>VLOOKUP(E387,Compte!A$1:K$398,2,FALSE)</f>
        <v>45384</v>
      </c>
      <c r="G387" s="128">
        <v>2024</v>
      </c>
      <c r="H387" s="295">
        <v>45398</v>
      </c>
      <c r="I387" s="112" t="s">
        <v>2181</v>
      </c>
      <c r="J387" s="92" t="s">
        <v>154</v>
      </c>
      <c r="K387" s="113"/>
      <c r="L387" s="114"/>
      <c r="M387" s="98"/>
      <c r="N387" s="115"/>
      <c r="O387" s="115"/>
      <c r="P387" s="115"/>
      <c r="Q387" s="99"/>
      <c r="R387" s="116"/>
      <c r="S387" s="116"/>
      <c r="T387" s="479"/>
      <c r="U387" s="99"/>
      <c r="V387" s="99"/>
      <c r="W387" s="99"/>
      <c r="X387" s="99"/>
      <c r="Y387" s="99"/>
      <c r="Z387" s="41" t="s">
        <v>2186</v>
      </c>
      <c r="AA387" s="91">
        <f>VLOOKUP(E387,Compte!A$1:K$398,9,FALSE)</f>
        <v>10</v>
      </c>
      <c r="AB387" s="102">
        <f t="shared" si="40"/>
        <v>0</v>
      </c>
      <c r="AC387" s="103">
        <f t="shared" si="41"/>
        <v>10</v>
      </c>
      <c r="AD387" s="118" t="s">
        <v>160</v>
      </c>
      <c r="AE387" s="118" t="s">
        <v>161</v>
      </c>
      <c r="AF387" s="118" t="s">
        <v>211</v>
      </c>
      <c r="AG387" s="508"/>
      <c r="AH387" s="508"/>
      <c r="AI387" s="507" t="s">
        <v>330</v>
      </c>
      <c r="AJ387" s="103">
        <f t="shared" si="42"/>
        <v>0</v>
      </c>
      <c r="AK387" s="108"/>
      <c r="AL387" s="108"/>
      <c r="AM387" s="108"/>
      <c r="AN387" s="108"/>
      <c r="AO387" s="108"/>
      <c r="AP387" s="108"/>
      <c r="AQ387" s="108"/>
      <c r="AR387" s="109"/>
      <c r="AS387" s="110" t="str">
        <f>VLOOKUP(E387,Compte!A$1:K$398,10,FALSE)</f>
        <v>Cotisation membre effectif Pierre Peret</v>
      </c>
    </row>
    <row r="388" spans="1:45" ht="14.25" customHeight="1" x14ac:dyDescent="0.3">
      <c r="A388" s="91" t="str">
        <f t="shared" si="39"/>
        <v>PERROUIN Gilles</v>
      </c>
      <c r="B388" s="91">
        <f t="shared" si="43"/>
        <v>341</v>
      </c>
      <c r="C388" s="92" t="s">
        <v>2187</v>
      </c>
      <c r="D388" s="91">
        <f>VLOOKUP(C388,Compte!F$1:K$398,6,FALSE)</f>
        <v>4123</v>
      </c>
      <c r="E388" s="92">
        <v>4123</v>
      </c>
      <c r="F388" s="93">
        <f>VLOOKUP(E388,Compte!A$1:K$398,2,FALSE)</f>
        <v>45558</v>
      </c>
      <c r="G388" s="94">
        <v>2024</v>
      </c>
      <c r="H388" s="295">
        <v>45588</v>
      </c>
      <c r="I388" s="112" t="s">
        <v>2188</v>
      </c>
      <c r="J388" s="92" t="s">
        <v>2189</v>
      </c>
      <c r="K388" s="113" t="s">
        <v>121</v>
      </c>
      <c r="L388" s="114">
        <v>28824</v>
      </c>
      <c r="M388" s="98">
        <f t="shared" ref="M388:M425" si="46">DATEDIF(L388,$L$3,"y")</f>
        <v>45</v>
      </c>
      <c r="N388" s="115" t="s">
        <v>2190</v>
      </c>
      <c r="O388" s="115">
        <v>5000</v>
      </c>
      <c r="P388" s="115" t="s">
        <v>312</v>
      </c>
      <c r="Q388" s="99" t="s">
        <v>135</v>
      </c>
      <c r="R388" s="116" t="s">
        <v>147</v>
      </c>
      <c r="S388" s="121" t="s">
        <v>2191</v>
      </c>
      <c r="T388" s="584" t="s">
        <v>2192</v>
      </c>
      <c r="U388" s="99"/>
      <c r="V388" s="99"/>
      <c r="W388" s="99"/>
      <c r="X388" s="99"/>
      <c r="Y388" s="99"/>
      <c r="Z388" s="41" t="s">
        <v>2193</v>
      </c>
      <c r="AA388" s="91">
        <f>VLOOKUP(E388,Compte!A$1:K$398,9,FALSE)</f>
        <v>260</v>
      </c>
      <c r="AB388" s="102">
        <f t="shared" si="40"/>
        <v>260</v>
      </c>
      <c r="AC388" s="103">
        <f t="shared" si="41"/>
        <v>0</v>
      </c>
      <c r="AD388" s="147" t="s">
        <v>144</v>
      </c>
      <c r="AE388" s="147" t="s">
        <v>151</v>
      </c>
      <c r="AF388" s="147" t="s">
        <v>188</v>
      </c>
      <c r="AG388" s="148"/>
      <c r="AH388" s="148"/>
      <c r="AI388" s="149"/>
      <c r="AJ388" s="103">
        <f t="shared" si="42"/>
        <v>230</v>
      </c>
      <c r="AK388" s="150">
        <v>110</v>
      </c>
      <c r="AL388" s="150">
        <v>120</v>
      </c>
      <c r="AM388" s="357"/>
      <c r="AN388" s="108"/>
      <c r="AO388" s="108"/>
      <c r="AP388" s="108"/>
      <c r="AQ388" s="108">
        <v>30</v>
      </c>
      <c r="AR388" s="109"/>
      <c r="AS388" s="110" t="str">
        <f>VLOOKUP(E388,Compte!A$1:K$398,10,FALSE)</f>
        <v>Cotisation RNCSM Aviron Gilles Perrouin   salle de sport</v>
      </c>
    </row>
    <row r="389" spans="1:45" ht="14.25" customHeight="1" x14ac:dyDescent="0.3">
      <c r="A389" s="91" t="str">
        <f t="shared" ref="A389:A452" si="47">CONCATENATE(I389," ",J389)</f>
        <v>PICHON Grégoire</v>
      </c>
      <c r="B389" s="91">
        <f t="shared" si="43"/>
        <v>342</v>
      </c>
      <c r="C389" s="92" t="s">
        <v>2194</v>
      </c>
      <c r="D389" s="91">
        <f>VLOOKUP(C389,Compte!F$1:K$398,6,FALSE)</f>
        <v>39</v>
      </c>
      <c r="E389" s="92">
        <v>39</v>
      </c>
      <c r="F389" s="93">
        <f>VLOOKUP(E389,Compte!A$1:K$398,2,FALSE)</f>
        <v>45313</v>
      </c>
      <c r="G389" s="94">
        <v>2024</v>
      </c>
      <c r="H389" s="295">
        <v>45340</v>
      </c>
      <c r="I389" s="112" t="s">
        <v>2195</v>
      </c>
      <c r="J389" s="92" t="s">
        <v>2196</v>
      </c>
      <c r="K389" s="113" t="s">
        <v>121</v>
      </c>
      <c r="L389" s="114">
        <v>35209</v>
      </c>
      <c r="M389" s="98">
        <f t="shared" si="46"/>
        <v>27</v>
      </c>
      <c r="N389" s="115" t="s">
        <v>2197</v>
      </c>
      <c r="O389" s="115">
        <v>1040</v>
      </c>
      <c r="P389" s="115" t="s">
        <v>2198</v>
      </c>
      <c r="Q389" s="99" t="s">
        <v>135</v>
      </c>
      <c r="R389" s="116" t="s">
        <v>147</v>
      </c>
      <c r="S389" s="116" t="s">
        <v>2199</v>
      </c>
      <c r="T389" s="126" t="s">
        <v>2200</v>
      </c>
      <c r="U389" s="99"/>
      <c r="V389" s="99"/>
      <c r="W389" s="99"/>
      <c r="X389" s="99"/>
      <c r="Y389" s="99"/>
      <c r="Z389" s="41" t="s">
        <v>2201</v>
      </c>
      <c r="AA389" s="91">
        <f>VLOOKUP(E389,Compte!A$1:K$398,9,FALSE)</f>
        <v>260</v>
      </c>
      <c r="AB389" s="102">
        <f t="shared" ref="AB389:AB452" si="48">SUM(AK389:AR389)</f>
        <v>260</v>
      </c>
      <c r="AC389" s="103">
        <f t="shared" ref="AC389:AC452" si="49">AA389-AB389</f>
        <v>0</v>
      </c>
      <c r="AD389" s="147" t="s">
        <v>144</v>
      </c>
      <c r="AE389" s="147" t="s">
        <v>151</v>
      </c>
      <c r="AF389" s="147" t="s">
        <v>188</v>
      </c>
      <c r="AG389" s="152"/>
      <c r="AH389" s="152"/>
      <c r="AI389" s="522" t="s">
        <v>2202</v>
      </c>
      <c r="AJ389" s="103">
        <f t="shared" ref="AJ389:AJ452" si="50">AK389+AL389</f>
        <v>230</v>
      </c>
      <c r="AK389" s="150">
        <v>110</v>
      </c>
      <c r="AL389" s="150">
        <v>120</v>
      </c>
      <c r="AM389" s="357"/>
      <c r="AN389" s="108"/>
      <c r="AO389" s="108"/>
      <c r="AP389" s="108"/>
      <c r="AQ389" s="108">
        <v>30</v>
      </c>
      <c r="AR389" s="109"/>
      <c r="AS389" s="110" t="str">
        <f>VLOOKUP(E389,Compte!A$1:K$398,10,FALSE)</f>
        <v>Cotisation individuelle aviron + salle de sport Gregoire Pichon</v>
      </c>
    </row>
    <row r="390" spans="1:45" ht="14.25" customHeight="1" x14ac:dyDescent="0.3">
      <c r="A390" s="91" t="str">
        <f t="shared" si="47"/>
        <v>PIÉRARD  Isabelle</v>
      </c>
      <c r="B390" s="91">
        <f t="shared" si="43"/>
        <v>343</v>
      </c>
      <c r="C390" s="154" t="s">
        <v>2203</v>
      </c>
      <c r="D390" s="91">
        <f>VLOOKUP(C390,Compte!F$1:K$398,6,FALSE)</f>
        <v>37</v>
      </c>
      <c r="E390" s="92">
        <v>37</v>
      </c>
      <c r="F390" s="93">
        <f>VLOOKUP(E390,Compte!A$1:K$398,2,FALSE)</f>
        <v>45313</v>
      </c>
      <c r="G390" s="94">
        <v>2024</v>
      </c>
      <c r="H390" s="295">
        <v>45340</v>
      </c>
      <c r="I390" s="112" t="s">
        <v>2204</v>
      </c>
      <c r="J390" s="92" t="s">
        <v>1129</v>
      </c>
      <c r="K390" s="113" t="s">
        <v>108</v>
      </c>
      <c r="L390" s="114">
        <v>24020</v>
      </c>
      <c r="M390" s="98">
        <f t="shared" si="46"/>
        <v>58</v>
      </c>
      <c r="N390" s="115" t="s">
        <v>2205</v>
      </c>
      <c r="O390" s="115">
        <v>5030</v>
      </c>
      <c r="P390" s="115" t="s">
        <v>271</v>
      </c>
      <c r="Q390" s="99" t="s">
        <v>135</v>
      </c>
      <c r="R390" s="116" t="s">
        <v>147</v>
      </c>
      <c r="S390" s="116" t="s">
        <v>2206</v>
      </c>
      <c r="T390" s="126" t="s">
        <v>2207</v>
      </c>
      <c r="U390" s="99"/>
      <c r="V390" s="99"/>
      <c r="W390" s="99"/>
      <c r="X390" s="99"/>
      <c r="Y390" s="99"/>
      <c r="Z390" s="41" t="s">
        <v>2208</v>
      </c>
      <c r="AA390" s="91">
        <f>VLOOKUP(E390,Compte!A$1:K$398,9,FALSE)</f>
        <v>230</v>
      </c>
      <c r="AB390" s="102">
        <f t="shared" si="48"/>
        <v>230</v>
      </c>
      <c r="AC390" s="103">
        <f t="shared" si="49"/>
        <v>0</v>
      </c>
      <c r="AD390" s="118" t="s">
        <v>144</v>
      </c>
      <c r="AE390" s="118" t="s">
        <v>151</v>
      </c>
      <c r="AF390" s="118" t="s">
        <v>188</v>
      </c>
      <c r="AG390" s="119"/>
      <c r="AH390" s="119"/>
      <c r="AI390" s="517" t="s">
        <v>2209</v>
      </c>
      <c r="AJ390" s="103">
        <f t="shared" si="50"/>
        <v>230</v>
      </c>
      <c r="AK390" s="108">
        <v>110</v>
      </c>
      <c r="AL390" s="108">
        <v>120</v>
      </c>
      <c r="AM390" s="108"/>
      <c r="AN390" s="108"/>
      <c r="AO390" s="108"/>
      <c r="AP390" s="108"/>
      <c r="AQ390" s="108"/>
      <c r="AR390" s="109"/>
      <c r="AS390" s="110" t="str">
        <f>VLOOKUP(E390,Compte!A$1:K$398,10,FALSE)</f>
        <v>cotisation aviron 230 eur I.Pierard</v>
      </c>
    </row>
    <row r="391" spans="1:45" ht="14.25" hidden="1" customHeight="1" x14ac:dyDescent="0.3">
      <c r="A391" s="91" t="str">
        <f t="shared" si="47"/>
        <v>PIRLOT Célia</v>
      </c>
      <c r="B391" s="91">
        <f t="shared" ref="B391:B454" si="51">IF(OR(A391=A390,NOT(G391=2024)),B390,B390+1)</f>
        <v>344</v>
      </c>
      <c r="C391" s="92" t="s">
        <v>2210</v>
      </c>
      <c r="D391" s="91">
        <f>VLOOKUP(C391,Compte!F$1:K$398,6,FALSE)</f>
        <v>248</v>
      </c>
      <c r="E391" s="92">
        <v>248</v>
      </c>
      <c r="F391" s="93">
        <f>VLOOKUP(E391,Compte!A$1:K$398,2,FALSE)</f>
        <v>45385</v>
      </c>
      <c r="G391" s="94">
        <v>2024</v>
      </c>
      <c r="H391" s="295">
        <v>45398</v>
      </c>
      <c r="I391" s="112" t="s">
        <v>2211</v>
      </c>
      <c r="J391" s="92" t="s">
        <v>2212</v>
      </c>
      <c r="K391" s="113" t="s">
        <v>108</v>
      </c>
      <c r="L391" s="114">
        <v>39302</v>
      </c>
      <c r="M391" s="98">
        <f t="shared" si="46"/>
        <v>16</v>
      </c>
      <c r="N391" s="115" t="s">
        <v>2213</v>
      </c>
      <c r="O391" s="115">
        <v>5170</v>
      </c>
      <c r="P391" s="115" t="s">
        <v>110</v>
      </c>
      <c r="Q391" s="99" t="s">
        <v>135</v>
      </c>
      <c r="R391" s="116" t="s">
        <v>147</v>
      </c>
      <c r="S391" s="116" t="s">
        <v>2214</v>
      </c>
      <c r="T391" s="456" t="s">
        <v>2215</v>
      </c>
      <c r="U391" s="99"/>
      <c r="V391" s="99"/>
      <c r="W391" s="99"/>
      <c r="X391" s="99"/>
      <c r="Y391" s="99"/>
      <c r="Z391" s="41" t="str">
        <f>CONCATENATE(I391," ",J391)</f>
        <v>PIRLOT Célia</v>
      </c>
      <c r="AA391" s="91">
        <f>VLOOKUP(E391,Compte!A$1:K$398,9,FALSE)</f>
        <v>55</v>
      </c>
      <c r="AB391" s="123">
        <f t="shared" si="48"/>
        <v>55</v>
      </c>
      <c r="AC391" s="91">
        <f t="shared" si="49"/>
        <v>0</v>
      </c>
      <c r="AD391" s="147" t="s">
        <v>115</v>
      </c>
      <c r="AE391" s="147" t="s">
        <v>128</v>
      </c>
      <c r="AF391" s="147" t="s">
        <v>129</v>
      </c>
      <c r="AG391" s="152"/>
      <c r="AH391" s="152"/>
      <c r="AI391" s="395"/>
      <c r="AJ391" s="103">
        <f t="shared" si="50"/>
        <v>55</v>
      </c>
      <c r="AK391" s="92">
        <v>55</v>
      </c>
      <c r="AL391" s="108"/>
      <c r="AM391" s="108"/>
      <c r="AN391" s="92"/>
      <c r="AO391" s="92"/>
      <c r="AP391" s="92"/>
      <c r="AQ391" s="92"/>
      <c r="AR391" s="124"/>
      <c r="AS391" s="110" t="str">
        <f>VLOOKUP(E391,Compte!A$1:K$398,10,FALSE)</f>
        <v>Pirlot Celia - Cotisation Interclubs</v>
      </c>
    </row>
    <row r="392" spans="1:45" ht="14.25" customHeight="1" x14ac:dyDescent="0.3">
      <c r="A392" s="91" t="str">
        <f t="shared" si="47"/>
        <v>POLOMÉ Eléonore</v>
      </c>
      <c r="B392" s="91">
        <f t="shared" si="51"/>
        <v>345</v>
      </c>
      <c r="C392" s="92" t="s">
        <v>2218</v>
      </c>
      <c r="D392" s="91">
        <f>VLOOKUP(C392,Compte!F$1:K$398,6,FALSE)</f>
        <v>4116</v>
      </c>
      <c r="E392" s="92">
        <v>4116</v>
      </c>
      <c r="F392" s="93">
        <f>VLOOKUP(E392,Compte!A$1:K$398,2,FALSE)</f>
        <v>45544</v>
      </c>
      <c r="G392" s="192">
        <v>2024</v>
      </c>
      <c r="H392" s="295">
        <v>45552</v>
      </c>
      <c r="I392" s="193" t="s">
        <v>2219</v>
      </c>
      <c r="J392" s="192" t="s">
        <v>2220</v>
      </c>
      <c r="K392" s="113" t="s">
        <v>108</v>
      </c>
      <c r="L392" s="114">
        <v>41045</v>
      </c>
      <c r="M392" s="98">
        <f t="shared" si="46"/>
        <v>11</v>
      </c>
      <c r="N392" s="113" t="s">
        <v>2221</v>
      </c>
      <c r="O392" s="115">
        <v>5100</v>
      </c>
      <c r="P392" s="113" t="s">
        <v>134</v>
      </c>
      <c r="Q392" s="115" t="s">
        <v>135</v>
      </c>
      <c r="R392" s="116" t="s">
        <v>147</v>
      </c>
      <c r="S392" s="121" t="s">
        <v>2222</v>
      </c>
      <c r="T392" s="113" t="s">
        <v>2223</v>
      </c>
      <c r="U392" s="99" t="s">
        <v>2224</v>
      </c>
      <c r="V392" s="99" t="s">
        <v>274</v>
      </c>
      <c r="W392" s="99" t="s">
        <v>140</v>
      </c>
      <c r="X392" s="99"/>
      <c r="Y392" s="99"/>
      <c r="Z392" s="41" t="s">
        <v>2225</v>
      </c>
      <c r="AA392" s="91">
        <f>VLOOKUP(E392,Compte!A$1:K$398,9,FALSE)</f>
        <v>230</v>
      </c>
      <c r="AB392" s="102">
        <f t="shared" si="48"/>
        <v>60</v>
      </c>
      <c r="AC392" s="103">
        <f t="shared" si="49"/>
        <v>170</v>
      </c>
      <c r="AD392" s="147" t="s">
        <v>144</v>
      </c>
      <c r="AE392" s="147" t="s">
        <v>450</v>
      </c>
      <c r="AF392" s="147" t="s">
        <v>188</v>
      </c>
      <c r="AG392" s="509"/>
      <c r="AH392" s="509"/>
      <c r="AI392" s="395" t="s">
        <v>2226</v>
      </c>
      <c r="AJ392" s="103">
        <f t="shared" si="50"/>
        <v>80</v>
      </c>
      <c r="AK392" s="108">
        <v>30</v>
      </c>
      <c r="AL392" s="226">
        <v>50</v>
      </c>
      <c r="AM392" s="226">
        <v>-50</v>
      </c>
      <c r="AN392" s="108"/>
      <c r="AO392" s="108"/>
      <c r="AP392" s="108"/>
      <c r="AQ392" s="108">
        <v>30</v>
      </c>
      <c r="AR392" s="109"/>
      <c r="AS392" s="110" t="str">
        <f>VLOOKUP(E392,Compte!A$1:K$398,10,FALSE)</f>
        <v>Fin 24 + 25 + salle soit 50€ fin 2024 +150€ 2025 + 30€ salle sports = 230€</v>
      </c>
    </row>
    <row r="393" spans="1:45" ht="14.25" customHeight="1" x14ac:dyDescent="0.3">
      <c r="A393" s="91" t="str">
        <f t="shared" si="47"/>
        <v>POLOMÉ Eléonore</v>
      </c>
      <c r="B393" s="91">
        <f t="shared" si="51"/>
        <v>345</v>
      </c>
      <c r="C393" s="92" t="s">
        <v>2218</v>
      </c>
      <c r="D393" s="91">
        <f>VLOOKUP(C393,Compte!F$1:K$398,6,FALSE)</f>
        <v>4116</v>
      </c>
      <c r="E393" s="92" t="s">
        <v>144</v>
      </c>
      <c r="F393" s="93">
        <f>VLOOKUP(E393,Compte!A$1:K$398,2,FALSE)</f>
        <v>0</v>
      </c>
      <c r="G393" s="249">
        <v>2025</v>
      </c>
      <c r="H393" s="295">
        <v>45552</v>
      </c>
      <c r="I393" s="193" t="s">
        <v>2219</v>
      </c>
      <c r="J393" s="192" t="s">
        <v>2220</v>
      </c>
      <c r="K393" s="113" t="s">
        <v>108</v>
      </c>
      <c r="L393" s="114">
        <v>41045</v>
      </c>
      <c r="M393" s="98">
        <f t="shared" si="46"/>
        <v>11</v>
      </c>
      <c r="N393" s="113" t="s">
        <v>2221</v>
      </c>
      <c r="O393" s="115">
        <v>5100</v>
      </c>
      <c r="P393" s="113" t="s">
        <v>134</v>
      </c>
      <c r="Q393" s="115" t="s">
        <v>135</v>
      </c>
      <c r="R393" s="116" t="s">
        <v>147</v>
      </c>
      <c r="S393" s="121" t="s">
        <v>2222</v>
      </c>
      <c r="T393" s="113" t="s">
        <v>2223</v>
      </c>
      <c r="U393" s="99" t="s">
        <v>2224</v>
      </c>
      <c r="V393" s="99" t="s">
        <v>274</v>
      </c>
      <c r="W393" s="99" t="s">
        <v>140</v>
      </c>
      <c r="X393" s="99"/>
      <c r="Y393" s="99"/>
      <c r="Z393" s="41" t="s">
        <v>2225</v>
      </c>
      <c r="AA393" s="91">
        <f>VLOOKUP(E393,Compte!A$1:K$398,9,FALSE)</f>
        <v>0</v>
      </c>
      <c r="AB393" s="102">
        <f t="shared" si="48"/>
        <v>170</v>
      </c>
      <c r="AC393" s="103">
        <f t="shared" si="49"/>
        <v>-170</v>
      </c>
      <c r="AD393" s="118" t="s">
        <v>144</v>
      </c>
      <c r="AE393" s="118" t="s">
        <v>450</v>
      </c>
      <c r="AF393" s="118" t="s">
        <v>188</v>
      </c>
      <c r="AG393" s="130"/>
      <c r="AH393" s="130"/>
      <c r="AI393" s="106"/>
      <c r="AJ393" s="103">
        <f t="shared" si="50"/>
        <v>150</v>
      </c>
      <c r="AK393" s="108">
        <v>50</v>
      </c>
      <c r="AL393" s="226">
        <v>100</v>
      </c>
      <c r="AM393" s="226">
        <v>-10</v>
      </c>
      <c r="AN393" s="108"/>
      <c r="AO393" s="108"/>
      <c r="AP393" s="108"/>
      <c r="AQ393" s="108">
        <v>30</v>
      </c>
      <c r="AR393" s="109"/>
      <c r="AS393" s="110" t="str">
        <f>VLOOKUP(E393,Compte!A$1:K$398,10,FALSE)</f>
        <v>---</v>
      </c>
    </row>
    <row r="394" spans="1:45" ht="14.25" customHeight="1" x14ac:dyDescent="0.3">
      <c r="A394" s="91" t="str">
        <f t="shared" si="47"/>
        <v>POLYA Michael</v>
      </c>
      <c r="B394" s="91">
        <f t="shared" si="51"/>
        <v>346</v>
      </c>
      <c r="C394" s="92" t="s">
        <v>2227</v>
      </c>
      <c r="D394" s="91">
        <f>VLOOKUP(C394,Compte!F$1:K$398,6,FALSE)</f>
        <v>1019</v>
      </c>
      <c r="E394" s="92">
        <v>1019</v>
      </c>
      <c r="F394" s="93">
        <f>VLOOKUP(E394,Compte!A$1:K$398,2,FALSE)</f>
        <v>45364</v>
      </c>
      <c r="G394" s="183">
        <v>2024</v>
      </c>
      <c r="H394" s="295">
        <v>45374</v>
      </c>
      <c r="I394" s="112" t="s">
        <v>2228</v>
      </c>
      <c r="J394" s="92" t="s">
        <v>1839</v>
      </c>
      <c r="K394" s="113" t="s">
        <v>121</v>
      </c>
      <c r="L394" s="114">
        <v>16925</v>
      </c>
      <c r="M394" s="98">
        <f t="shared" si="46"/>
        <v>77</v>
      </c>
      <c r="N394" s="113" t="s">
        <v>2229</v>
      </c>
      <c r="O394" s="115">
        <v>5032</v>
      </c>
      <c r="P394" s="113" t="s">
        <v>2230</v>
      </c>
      <c r="Q394" s="115" t="s">
        <v>135</v>
      </c>
      <c r="R394" s="116" t="s">
        <v>2231</v>
      </c>
      <c r="S394" s="116" t="s">
        <v>2232</v>
      </c>
      <c r="T394" s="113" t="s">
        <v>2233</v>
      </c>
      <c r="U394" s="99"/>
      <c r="V394" s="99"/>
      <c r="W394" s="99"/>
      <c r="X394" s="99"/>
      <c r="Y394" s="99"/>
      <c r="Z394" s="41" t="s">
        <v>2234</v>
      </c>
      <c r="AA394" s="91">
        <f>VLOOKUP(E394,Compte!A$1:K$398,9,FALSE)</f>
        <v>420</v>
      </c>
      <c r="AB394" s="102">
        <f t="shared" si="48"/>
        <v>420</v>
      </c>
      <c r="AC394" s="103">
        <f t="shared" si="49"/>
        <v>0</v>
      </c>
      <c r="AD394" s="118" t="s">
        <v>144</v>
      </c>
      <c r="AE394" s="118" t="s">
        <v>151</v>
      </c>
      <c r="AF394" s="118" t="s">
        <v>188</v>
      </c>
      <c r="AG394" s="119">
        <v>1</v>
      </c>
      <c r="AH394" s="119" t="s">
        <v>1264</v>
      </c>
      <c r="AI394" s="525" t="s">
        <v>2235</v>
      </c>
      <c r="AJ394" s="103">
        <f t="shared" si="50"/>
        <v>230</v>
      </c>
      <c r="AK394" s="108">
        <v>110</v>
      </c>
      <c r="AL394" s="108">
        <v>120</v>
      </c>
      <c r="AM394" s="108"/>
      <c r="AN394" s="108">
        <v>10</v>
      </c>
      <c r="AO394" s="108">
        <v>150</v>
      </c>
      <c r="AP394" s="108"/>
      <c r="AQ394" s="108">
        <v>30</v>
      </c>
      <c r="AR394" s="109"/>
      <c r="AS394" s="110" t="str">
        <f>VLOOKUP(E394,Compte!A$1:K$398,10,FALSE)</f>
        <v>Mike Polya cotis 24 aviron 230, bateau 150, salle 30, membre effectif 10</v>
      </c>
    </row>
    <row r="395" spans="1:45" ht="14.25" customHeight="1" x14ac:dyDescent="0.3">
      <c r="A395" s="91" t="str">
        <f t="shared" si="47"/>
        <v>PONCELET Nicolas</v>
      </c>
      <c r="B395" s="91">
        <f t="shared" si="51"/>
        <v>347</v>
      </c>
      <c r="C395" s="138" t="s">
        <v>2236</v>
      </c>
      <c r="D395" s="91">
        <f>VLOOKUP(C395,Compte!F$1:K$398,6,FALSE)</f>
        <v>80</v>
      </c>
      <c r="E395" s="138">
        <v>80</v>
      </c>
      <c r="F395" s="93">
        <f>VLOOKUP(E395,Compte!A$1:K$398,2,FALSE)</f>
        <v>45324</v>
      </c>
      <c r="G395" s="249">
        <v>2024</v>
      </c>
      <c r="H395" s="299">
        <v>45357</v>
      </c>
      <c r="I395" s="248" t="s">
        <v>2237</v>
      </c>
      <c r="J395" s="249" t="s">
        <v>640</v>
      </c>
      <c r="K395" s="141" t="s">
        <v>121</v>
      </c>
      <c r="L395" s="142">
        <v>22376</v>
      </c>
      <c r="M395" s="98">
        <f t="shared" si="46"/>
        <v>62</v>
      </c>
      <c r="N395" s="143" t="s">
        <v>2238</v>
      </c>
      <c r="O395" s="143">
        <v>1170</v>
      </c>
      <c r="P395" s="143" t="s">
        <v>956</v>
      </c>
      <c r="Q395" s="424" t="s">
        <v>135</v>
      </c>
      <c r="R395" s="144" t="s">
        <v>147</v>
      </c>
      <c r="S395" s="144" t="s">
        <v>2239</v>
      </c>
      <c r="T395" s="143" t="s">
        <v>2240</v>
      </c>
      <c r="U395" s="146"/>
      <c r="V395" s="146"/>
      <c r="W395" s="146"/>
      <c r="X395" s="146"/>
      <c r="Y395" s="146"/>
      <c r="Z395" s="41" t="s">
        <v>2241</v>
      </c>
      <c r="AA395" s="91">
        <f>VLOOKUP(E395,Compte!A$1:K$398,9,FALSE)</f>
        <v>250</v>
      </c>
      <c r="AB395" s="102">
        <f t="shared" si="48"/>
        <v>250</v>
      </c>
      <c r="AC395" s="103">
        <f t="shared" si="49"/>
        <v>0</v>
      </c>
      <c r="AD395" s="147" t="s">
        <v>144</v>
      </c>
      <c r="AE395" s="147" t="s">
        <v>151</v>
      </c>
      <c r="AF395" s="147" t="s">
        <v>188</v>
      </c>
      <c r="AG395" s="152"/>
      <c r="AH395" s="152"/>
      <c r="AI395" s="526" t="s">
        <v>2242</v>
      </c>
      <c r="AJ395" s="103">
        <f t="shared" si="50"/>
        <v>230</v>
      </c>
      <c r="AK395" s="150">
        <v>110</v>
      </c>
      <c r="AL395" s="150">
        <v>120</v>
      </c>
      <c r="AM395" s="357"/>
      <c r="AN395" s="138"/>
      <c r="AO395" s="138"/>
      <c r="AP395" s="138"/>
      <c r="AQ395" s="92"/>
      <c r="AR395" s="124">
        <v>20</v>
      </c>
      <c r="AS395" s="110" t="str">
        <f>VLOOKUP(E395,Compte!A$1:K$398,10,FALSE)</f>
        <v>COTISATION 2024</v>
      </c>
    </row>
    <row r="396" spans="1:45" ht="14.25" hidden="1" customHeight="1" x14ac:dyDescent="0.3">
      <c r="A396" s="91" t="str">
        <f t="shared" si="47"/>
        <v>PONCIN Alix</v>
      </c>
      <c r="B396" s="91">
        <f t="shared" si="51"/>
        <v>348</v>
      </c>
      <c r="C396" s="92" t="s">
        <v>2243</v>
      </c>
      <c r="D396" s="91">
        <f>VLOOKUP(C396,Compte!F$1:K$398,6,FALSE)</f>
        <v>137</v>
      </c>
      <c r="E396" s="92" t="s">
        <v>144</v>
      </c>
      <c r="F396" s="93">
        <f>VLOOKUP(E396,Compte!A$1:K$398,2,FALSE)</f>
        <v>0</v>
      </c>
      <c r="G396" s="94">
        <v>2024</v>
      </c>
      <c r="H396" s="111">
        <v>45374</v>
      </c>
      <c r="I396" s="132" t="s">
        <v>2244</v>
      </c>
      <c r="J396" s="133" t="s">
        <v>2249</v>
      </c>
      <c r="K396" s="134" t="s">
        <v>108</v>
      </c>
      <c r="L396" s="114">
        <v>39633</v>
      </c>
      <c r="M396" s="98">
        <f t="shared" si="46"/>
        <v>15</v>
      </c>
      <c r="N396" s="113" t="s">
        <v>1267</v>
      </c>
      <c r="O396" s="115">
        <v>5100</v>
      </c>
      <c r="P396" s="113" t="s">
        <v>123</v>
      </c>
      <c r="Q396" s="115" t="s">
        <v>135</v>
      </c>
      <c r="R396" s="116" t="s">
        <v>1268</v>
      </c>
      <c r="S396" s="116" t="s">
        <v>2246</v>
      </c>
      <c r="T396" s="113" t="s">
        <v>2247</v>
      </c>
      <c r="U396" s="99"/>
      <c r="V396" s="99"/>
      <c r="W396" s="99"/>
      <c r="X396" s="99"/>
      <c r="Y396" s="99"/>
      <c r="Z396" s="41" t="s">
        <v>1271</v>
      </c>
      <c r="AA396" s="91">
        <f>VLOOKUP(E396,Compte!A$1:K$398,9,FALSE)</f>
        <v>0</v>
      </c>
      <c r="AB396" s="102">
        <f t="shared" si="48"/>
        <v>30</v>
      </c>
      <c r="AC396" s="103">
        <f t="shared" si="49"/>
        <v>-30</v>
      </c>
      <c r="AD396" s="118" t="s">
        <v>115</v>
      </c>
      <c r="AE396" s="118" t="s">
        <v>128</v>
      </c>
      <c r="AF396" s="118" t="s">
        <v>117</v>
      </c>
      <c r="AG396" s="119"/>
      <c r="AH396" s="119"/>
      <c r="AI396" s="130"/>
      <c r="AJ396" s="103">
        <f t="shared" si="50"/>
        <v>0</v>
      </c>
      <c r="AK396" s="108"/>
      <c r="AL396" s="108">
        <v>0</v>
      </c>
      <c r="AM396" s="108"/>
      <c r="AN396" s="108"/>
      <c r="AO396" s="108"/>
      <c r="AP396" s="108"/>
      <c r="AQ396" s="108">
        <v>30</v>
      </c>
      <c r="AR396" s="109"/>
      <c r="AS396" s="110" t="str">
        <f>VLOOKUP(E396,Compte!A$1:K$398,10,FALSE)</f>
        <v>---</v>
      </c>
    </row>
    <row r="397" spans="1:45" ht="14.25" hidden="1" customHeight="1" x14ac:dyDescent="0.3">
      <c r="A397" s="91" t="str">
        <f t="shared" si="47"/>
        <v>PONCIN Clémie</v>
      </c>
      <c r="B397" s="91">
        <f t="shared" si="51"/>
        <v>349</v>
      </c>
      <c r="C397" s="92" t="s">
        <v>2243</v>
      </c>
      <c r="D397" s="91">
        <f>VLOOKUP(C397,Compte!F$1:K$398,6,FALSE)</f>
        <v>137</v>
      </c>
      <c r="E397" s="92" t="s">
        <v>144</v>
      </c>
      <c r="F397" s="93">
        <f>VLOOKUP(E397,Compte!A$1:K$398,2,FALSE)</f>
        <v>0</v>
      </c>
      <c r="G397" s="94">
        <v>2024</v>
      </c>
      <c r="H397" s="111">
        <v>45374</v>
      </c>
      <c r="I397" s="132" t="s">
        <v>2244</v>
      </c>
      <c r="J397" s="133" t="s">
        <v>2248</v>
      </c>
      <c r="K397" s="134" t="s">
        <v>108</v>
      </c>
      <c r="L397" s="114">
        <v>38901</v>
      </c>
      <c r="M397" s="98">
        <f t="shared" si="46"/>
        <v>17</v>
      </c>
      <c r="N397" s="113" t="s">
        <v>1267</v>
      </c>
      <c r="O397" s="115">
        <v>5100</v>
      </c>
      <c r="P397" s="113" t="s">
        <v>123</v>
      </c>
      <c r="Q397" s="115" t="s">
        <v>135</v>
      </c>
      <c r="R397" s="116" t="s">
        <v>1268</v>
      </c>
      <c r="S397" s="116" t="s">
        <v>2246</v>
      </c>
      <c r="T397" s="113" t="s">
        <v>2247</v>
      </c>
      <c r="U397" s="99"/>
      <c r="V397" s="99"/>
      <c r="W397" s="99"/>
      <c r="X397" s="99"/>
      <c r="Y397" s="99"/>
      <c r="Z397" s="41" t="s">
        <v>1271</v>
      </c>
      <c r="AA397" s="91">
        <f>VLOOKUP(E397,Compte!A$1:K$398,9,FALSE)</f>
        <v>0</v>
      </c>
      <c r="AB397" s="102">
        <f t="shared" si="48"/>
        <v>30</v>
      </c>
      <c r="AC397" s="103">
        <f t="shared" si="49"/>
        <v>-30</v>
      </c>
      <c r="AD397" s="118" t="s">
        <v>115</v>
      </c>
      <c r="AE397" s="118" t="s">
        <v>128</v>
      </c>
      <c r="AF397" s="118" t="s">
        <v>117</v>
      </c>
      <c r="AG397" s="119"/>
      <c r="AH397" s="119"/>
      <c r="AI397" s="106"/>
      <c r="AJ397" s="103">
        <f t="shared" si="50"/>
        <v>0</v>
      </c>
      <c r="AK397" s="108"/>
      <c r="AL397" s="108">
        <v>0</v>
      </c>
      <c r="AM397" s="108"/>
      <c r="AN397" s="108"/>
      <c r="AO397" s="108"/>
      <c r="AP397" s="108"/>
      <c r="AQ397" s="108">
        <v>30</v>
      </c>
      <c r="AR397" s="109"/>
      <c r="AS397" s="110" t="str">
        <f>VLOOKUP(E397,Compte!A$1:K$398,10,FALSE)</f>
        <v>---</v>
      </c>
    </row>
    <row r="398" spans="1:45" ht="14.25" hidden="1" customHeight="1" x14ac:dyDescent="0.3">
      <c r="A398" s="91" t="str">
        <f t="shared" si="47"/>
        <v>PONCIN François</v>
      </c>
      <c r="B398" s="91">
        <f t="shared" si="51"/>
        <v>350</v>
      </c>
      <c r="C398" s="40" t="s">
        <v>2243</v>
      </c>
      <c r="D398" s="91">
        <f>VLOOKUP(C398,Compte!F$1:K$398,6,FALSE)</f>
        <v>137</v>
      </c>
      <c r="E398" s="40" t="s">
        <v>144</v>
      </c>
      <c r="F398" s="93">
        <f>VLOOKUP(E398,Compte!A$1:K$398,2,FALSE)</f>
        <v>0</v>
      </c>
      <c r="G398" s="94">
        <v>2024</v>
      </c>
      <c r="H398" s="111">
        <v>45374</v>
      </c>
      <c r="I398" s="132" t="s">
        <v>2244</v>
      </c>
      <c r="J398" s="133" t="s">
        <v>284</v>
      </c>
      <c r="K398" s="134" t="s">
        <v>121</v>
      </c>
      <c r="L398" s="114">
        <v>38037</v>
      </c>
      <c r="M398" s="98">
        <f t="shared" si="46"/>
        <v>19</v>
      </c>
      <c r="N398" s="113" t="s">
        <v>1267</v>
      </c>
      <c r="O398" s="99">
        <v>5100</v>
      </c>
      <c r="P398" s="113" t="s">
        <v>123</v>
      </c>
      <c r="Q398" s="99" t="s">
        <v>135</v>
      </c>
      <c r="R398" s="116" t="s">
        <v>1268</v>
      </c>
      <c r="S398" s="116" t="s">
        <v>2246</v>
      </c>
      <c r="T398" s="113" t="s">
        <v>2247</v>
      </c>
      <c r="U398" s="99"/>
      <c r="V398" s="99"/>
      <c r="W398" s="99"/>
      <c r="X398" s="99"/>
      <c r="Y398" s="99"/>
      <c r="Z398" s="41" t="s">
        <v>1271</v>
      </c>
      <c r="AA398" s="91">
        <f>VLOOKUP(E398,Compte!A$1:K$398,9,FALSE)</f>
        <v>0</v>
      </c>
      <c r="AB398" s="102">
        <f t="shared" si="48"/>
        <v>80</v>
      </c>
      <c r="AC398" s="103">
        <f t="shared" si="49"/>
        <v>-80</v>
      </c>
      <c r="AD398" s="118" t="s">
        <v>115</v>
      </c>
      <c r="AE398" s="118" t="s">
        <v>128</v>
      </c>
      <c r="AF398" s="118" t="s">
        <v>117</v>
      </c>
      <c r="AG398" s="119"/>
      <c r="AH398" s="119"/>
      <c r="AI398" s="395"/>
      <c r="AJ398" s="103">
        <f t="shared" si="50"/>
        <v>50</v>
      </c>
      <c r="AK398" s="108"/>
      <c r="AL398" s="108">
        <v>50</v>
      </c>
      <c r="AM398" s="108"/>
      <c r="AN398" s="108"/>
      <c r="AO398" s="108"/>
      <c r="AP398" s="108"/>
      <c r="AQ398" s="108">
        <v>30</v>
      </c>
      <c r="AR398" s="109"/>
      <c r="AS398" s="110" t="str">
        <f>VLOOKUP(E398,Compte!A$1:K$398,10,FALSE)</f>
        <v>---</v>
      </c>
    </row>
    <row r="399" spans="1:45" ht="14.25" customHeight="1" x14ac:dyDescent="0.3">
      <c r="A399" s="91" t="str">
        <f t="shared" si="47"/>
        <v>PONCIN Jacques</v>
      </c>
      <c r="B399" s="91">
        <f t="shared" si="51"/>
        <v>351</v>
      </c>
      <c r="C399" s="41" t="s">
        <v>2250</v>
      </c>
      <c r="D399" s="91">
        <f>VLOOKUP(C399,Compte!F$1:K$398,6,FALSE)</f>
        <v>79</v>
      </c>
      <c r="E399" s="92">
        <v>79</v>
      </c>
      <c r="F399" s="93">
        <f>VLOOKUP(E399,Compte!A$1:K$398,2,FALSE)</f>
        <v>45324</v>
      </c>
      <c r="G399" s="173">
        <v>2024</v>
      </c>
      <c r="H399" s="300">
        <v>45340</v>
      </c>
      <c r="I399" s="84" t="s">
        <v>2244</v>
      </c>
      <c r="J399" s="41" t="s">
        <v>885</v>
      </c>
      <c r="K399" s="96" t="s">
        <v>121</v>
      </c>
      <c r="L399" s="97">
        <v>16347</v>
      </c>
      <c r="M399" s="98">
        <f t="shared" si="46"/>
        <v>79</v>
      </c>
      <c r="N399" s="96" t="s">
        <v>2251</v>
      </c>
      <c r="O399" s="99">
        <v>5000</v>
      </c>
      <c r="P399" s="96" t="s">
        <v>186</v>
      </c>
      <c r="Q399" s="143" t="s">
        <v>135</v>
      </c>
      <c r="R399" s="100" t="s">
        <v>147</v>
      </c>
      <c r="S399" s="100" t="s">
        <v>2252</v>
      </c>
      <c r="T399" s="96" t="s">
        <v>2253</v>
      </c>
      <c r="U399" s="99"/>
      <c r="V399" s="99"/>
      <c r="W399" s="99"/>
      <c r="X399" s="99"/>
      <c r="Y399" s="99"/>
      <c r="Z399" s="41" t="s">
        <v>2254</v>
      </c>
      <c r="AA399" s="91">
        <f>VLOOKUP(E399,Compte!A$1:K$398,9,FALSE)</f>
        <v>260</v>
      </c>
      <c r="AB399" s="102">
        <f t="shared" si="48"/>
        <v>260</v>
      </c>
      <c r="AC399" s="103">
        <f t="shared" si="49"/>
        <v>0</v>
      </c>
      <c r="AD399" s="104" t="s">
        <v>144</v>
      </c>
      <c r="AE399" s="104" t="s">
        <v>151</v>
      </c>
      <c r="AF399" s="104" t="s">
        <v>188</v>
      </c>
      <c r="AG399" s="105"/>
      <c r="AH399" s="105"/>
      <c r="AI399" s="176" t="s">
        <v>2255</v>
      </c>
      <c r="AJ399" s="103">
        <f t="shared" si="50"/>
        <v>230</v>
      </c>
      <c r="AK399" s="107">
        <v>110</v>
      </c>
      <c r="AL399" s="107">
        <v>120</v>
      </c>
      <c r="AM399" s="356"/>
      <c r="AN399" s="107"/>
      <c r="AO399" s="107"/>
      <c r="AP399" s="107"/>
      <c r="AQ399" s="108">
        <v>30</v>
      </c>
      <c r="AR399" s="109"/>
      <c r="AS399" s="110" t="str">
        <f>VLOOKUP(E399,Compte!A$1:K$398,10,FALSE)</f>
        <v>COTISATION 2024 + Salle sport</v>
      </c>
    </row>
    <row r="400" spans="1:45" ht="14.25" hidden="1" customHeight="1" x14ac:dyDescent="0.3">
      <c r="A400" s="91" t="str">
        <f t="shared" si="47"/>
        <v>PONCIN Jean-francois</v>
      </c>
      <c r="B400" s="91">
        <f t="shared" si="51"/>
        <v>352</v>
      </c>
      <c r="C400" s="40" t="s">
        <v>2243</v>
      </c>
      <c r="D400" s="91">
        <f>VLOOKUP(C400,Compte!F$1:K$398,6,FALSE)</f>
        <v>137</v>
      </c>
      <c r="E400" s="92">
        <v>137</v>
      </c>
      <c r="F400" s="93">
        <f>VLOOKUP(E400,Compte!A$1:K$398,2,FALSE)</f>
        <v>45350</v>
      </c>
      <c r="G400" s="94">
        <v>2024</v>
      </c>
      <c r="H400" s="295">
        <v>45374</v>
      </c>
      <c r="I400" s="132" t="s">
        <v>2244</v>
      </c>
      <c r="J400" s="133" t="s">
        <v>2245</v>
      </c>
      <c r="K400" s="134" t="s">
        <v>121</v>
      </c>
      <c r="L400" s="114">
        <v>25167</v>
      </c>
      <c r="M400" s="98">
        <f t="shared" si="46"/>
        <v>55</v>
      </c>
      <c r="N400" s="113" t="s">
        <v>1267</v>
      </c>
      <c r="O400" s="115">
        <v>5100</v>
      </c>
      <c r="P400" s="113" t="s">
        <v>123</v>
      </c>
      <c r="Q400" s="143" t="s">
        <v>135</v>
      </c>
      <c r="R400" s="116" t="s">
        <v>1268</v>
      </c>
      <c r="S400" s="116" t="s">
        <v>2246</v>
      </c>
      <c r="T400" s="113" t="s">
        <v>2247</v>
      </c>
      <c r="U400" s="99"/>
      <c r="V400" s="99"/>
      <c r="W400" s="99"/>
      <c r="X400" s="99"/>
      <c r="Y400" s="99"/>
      <c r="Z400" s="41" t="s">
        <v>1271</v>
      </c>
      <c r="AA400" s="91">
        <f>VLOOKUP(E400,Compte!A$1:K$398,9,FALSE)</f>
        <v>520</v>
      </c>
      <c r="AB400" s="102">
        <f t="shared" si="48"/>
        <v>235</v>
      </c>
      <c r="AC400" s="103">
        <f t="shared" si="49"/>
        <v>285</v>
      </c>
      <c r="AD400" s="118" t="s">
        <v>115</v>
      </c>
      <c r="AE400" s="118" t="s">
        <v>116</v>
      </c>
      <c r="AF400" s="118" t="s">
        <v>117</v>
      </c>
      <c r="AG400" s="119"/>
      <c r="AH400" s="119"/>
      <c r="AI400" s="106"/>
      <c r="AJ400" s="103">
        <f t="shared" si="50"/>
        <v>205</v>
      </c>
      <c r="AK400" s="108">
        <v>140</v>
      </c>
      <c r="AL400" s="108">
        <v>65</v>
      </c>
      <c r="AM400" s="108"/>
      <c r="AN400" s="108"/>
      <c r="AO400" s="108"/>
      <c r="AP400" s="108"/>
      <c r="AQ400" s="108">
        <v>30</v>
      </c>
      <c r="AR400" s="109"/>
      <c r="AS400" s="110" t="str">
        <f>VLOOKUP(E400,Compte!A$1:K$398,10,FALSE)</f>
        <v>coti 2024 tennis poncin JF 205 foulon isa 65 poncin remi 50 francois 50 clemie 0 alix 0 + salle de sport 150 ( 30 x 5 : tous sauf isa )</v>
      </c>
    </row>
    <row r="401" spans="1:45" ht="14.25" hidden="1" customHeight="1" x14ac:dyDescent="0.3">
      <c r="A401" s="91" t="str">
        <f t="shared" si="47"/>
        <v>PONCIN Jonathan</v>
      </c>
      <c r="B401" s="91">
        <f t="shared" si="51"/>
        <v>353</v>
      </c>
      <c r="C401" s="9" t="s">
        <v>2256</v>
      </c>
      <c r="D401" s="91">
        <f>VLOOKUP(C401,Compte!F$1:K$398,6,FALSE)</f>
        <v>67</v>
      </c>
      <c r="E401" s="92">
        <v>67</v>
      </c>
      <c r="F401" s="93">
        <f>VLOOKUP(E401,Compte!A$1:K$398,2,FALSE)</f>
        <v>45321</v>
      </c>
      <c r="G401" s="273">
        <v>2024</v>
      </c>
      <c r="H401" s="299">
        <v>45340</v>
      </c>
      <c r="I401" s="272" t="s">
        <v>2244</v>
      </c>
      <c r="J401" s="273" t="s">
        <v>2257</v>
      </c>
      <c r="K401" s="141" t="s">
        <v>121</v>
      </c>
      <c r="L401" s="415"/>
      <c r="M401" s="98">
        <f t="shared" si="46"/>
        <v>123</v>
      </c>
      <c r="N401" s="431"/>
      <c r="O401" s="431"/>
      <c r="P401" s="431"/>
      <c r="Q401" s="431"/>
      <c r="R401" s="441"/>
      <c r="S401" s="441"/>
      <c r="T401" s="495"/>
      <c r="U401" s="146"/>
      <c r="V401" s="146"/>
      <c r="W401" s="146"/>
      <c r="X401" s="146"/>
      <c r="Y401" s="146"/>
      <c r="Z401" s="41" t="s">
        <v>2258</v>
      </c>
      <c r="AA401" s="91">
        <f>VLOOKUP(E401,Compte!A$1:K$398,9,FALSE)</f>
        <v>30</v>
      </c>
      <c r="AB401" s="102">
        <f t="shared" si="48"/>
        <v>30</v>
      </c>
      <c r="AC401" s="103">
        <f t="shared" si="49"/>
        <v>0</v>
      </c>
      <c r="AD401" s="147" t="s">
        <v>108</v>
      </c>
      <c r="AE401" s="147" t="s">
        <v>1525</v>
      </c>
      <c r="AF401" s="147" t="s">
        <v>174</v>
      </c>
      <c r="AG401" s="508"/>
      <c r="AH401" s="508"/>
      <c r="AI401" s="149"/>
      <c r="AJ401" s="103">
        <f t="shared" si="50"/>
        <v>50</v>
      </c>
      <c r="AK401" s="150">
        <v>50</v>
      </c>
      <c r="AL401" s="150"/>
      <c r="AM401" s="387">
        <v>-150</v>
      </c>
      <c r="AN401" s="150"/>
      <c r="AO401" s="150"/>
      <c r="AP401" s="150"/>
      <c r="AQ401" s="386">
        <v>130</v>
      </c>
      <c r="AR401" s="109"/>
      <c r="AS401" s="110" t="str">
        <f>VLOOKUP(E401,Compte!A$1:K$398,10,FALSE)</f>
        <v>Cotisation fitness Jonathan Poncin</v>
      </c>
    </row>
    <row r="402" spans="1:45" ht="14.25" hidden="1" customHeight="1" x14ac:dyDescent="0.3">
      <c r="A402" s="91" t="str">
        <f t="shared" si="47"/>
        <v>PONCIN Rémi</v>
      </c>
      <c r="B402" s="91">
        <f t="shared" si="51"/>
        <v>354</v>
      </c>
      <c r="C402" s="92" t="s">
        <v>2243</v>
      </c>
      <c r="D402" s="91">
        <f>VLOOKUP(C402,Compte!F$1:K$398,6,FALSE)</f>
        <v>137</v>
      </c>
      <c r="E402" s="92" t="s">
        <v>144</v>
      </c>
      <c r="F402" s="93">
        <f>VLOOKUP(E402,Compte!A$1:K$398,2,FALSE)</f>
        <v>0</v>
      </c>
      <c r="G402" s="94">
        <v>2024</v>
      </c>
      <c r="H402" s="111">
        <v>45374</v>
      </c>
      <c r="I402" s="132" t="s">
        <v>2244</v>
      </c>
      <c r="J402" s="133" t="s">
        <v>955</v>
      </c>
      <c r="K402" s="134" t="s">
        <v>121</v>
      </c>
      <c r="L402" s="114">
        <v>37449</v>
      </c>
      <c r="M402" s="98">
        <f t="shared" si="46"/>
        <v>21</v>
      </c>
      <c r="N402" s="113" t="s">
        <v>1267</v>
      </c>
      <c r="O402" s="115">
        <v>5100</v>
      </c>
      <c r="P402" s="113" t="s">
        <v>123</v>
      </c>
      <c r="Q402" s="143" t="s">
        <v>135</v>
      </c>
      <c r="R402" s="116" t="s">
        <v>1268</v>
      </c>
      <c r="S402" s="116" t="s">
        <v>2246</v>
      </c>
      <c r="T402" s="113" t="s">
        <v>2247</v>
      </c>
      <c r="U402" s="99"/>
      <c r="V402" s="99"/>
      <c r="W402" s="99"/>
      <c r="X402" s="99"/>
      <c r="Y402" s="99"/>
      <c r="Z402" s="41" t="s">
        <v>1271</v>
      </c>
      <c r="AA402" s="91">
        <f>VLOOKUP(E402,Compte!A$1:K$398,9,FALSE)</f>
        <v>0</v>
      </c>
      <c r="AB402" s="102">
        <f t="shared" si="48"/>
        <v>80</v>
      </c>
      <c r="AC402" s="103">
        <f t="shared" si="49"/>
        <v>-80</v>
      </c>
      <c r="AD402" s="118" t="s">
        <v>115</v>
      </c>
      <c r="AE402" s="118" t="s">
        <v>128</v>
      </c>
      <c r="AF402" s="118" t="s">
        <v>117</v>
      </c>
      <c r="AG402" s="119"/>
      <c r="AH402" s="119"/>
      <c r="AI402" s="106"/>
      <c r="AJ402" s="103">
        <f t="shared" si="50"/>
        <v>50</v>
      </c>
      <c r="AK402" s="108"/>
      <c r="AL402" s="108">
        <v>50</v>
      </c>
      <c r="AM402" s="108"/>
      <c r="AN402" s="108"/>
      <c r="AO402" s="108"/>
      <c r="AP402" s="108"/>
      <c r="AQ402" s="108">
        <v>30</v>
      </c>
      <c r="AR402" s="109"/>
      <c r="AS402" s="110" t="str">
        <f>VLOOKUP(E402,Compte!A$1:K$398,10,FALSE)</f>
        <v>---</v>
      </c>
    </row>
    <row r="403" spans="1:45" ht="14.25" hidden="1" customHeight="1" x14ac:dyDescent="0.3">
      <c r="A403" s="91" t="str">
        <f t="shared" si="47"/>
        <v>PUISSANT Mathieu</v>
      </c>
      <c r="B403" s="91">
        <f t="shared" si="51"/>
        <v>355</v>
      </c>
      <c r="C403" s="154" t="s">
        <v>2260</v>
      </c>
      <c r="D403" s="91">
        <f>VLOOKUP(C403,Compte!F$1:K$398,6,FALSE)</f>
        <v>77</v>
      </c>
      <c r="E403" s="92">
        <v>77</v>
      </c>
      <c r="F403" s="93">
        <f>VLOOKUP(E403,Compte!A$1:K$398,2,FALSE)</f>
        <v>45323</v>
      </c>
      <c r="G403" s="173">
        <v>2024</v>
      </c>
      <c r="H403" s="95">
        <v>45340</v>
      </c>
      <c r="I403" s="140" t="s">
        <v>2261</v>
      </c>
      <c r="J403" s="138" t="s">
        <v>2262</v>
      </c>
      <c r="K403" s="208" t="s">
        <v>121</v>
      </c>
      <c r="L403" s="415">
        <v>28554</v>
      </c>
      <c r="M403" s="98">
        <f t="shared" si="46"/>
        <v>45</v>
      </c>
      <c r="N403" s="453" t="s">
        <v>2263</v>
      </c>
      <c r="O403" s="431">
        <v>5170</v>
      </c>
      <c r="P403" s="431" t="s">
        <v>1010</v>
      </c>
      <c r="Q403" s="433"/>
      <c r="R403" s="136" t="s">
        <v>147</v>
      </c>
      <c r="S403" s="425" t="s">
        <v>2264</v>
      </c>
      <c r="T403" s="601" t="s">
        <v>2265</v>
      </c>
      <c r="U403" s="146"/>
      <c r="V403" s="146"/>
      <c r="W403" s="146"/>
      <c r="X403" s="146"/>
      <c r="Y403" s="146"/>
      <c r="Z403" s="41" t="s">
        <v>2266</v>
      </c>
      <c r="AA403" s="91">
        <f>VLOOKUP(E403,Compte!A$1:K$398,9,FALSE)</f>
        <v>205</v>
      </c>
      <c r="AB403" s="102">
        <f t="shared" si="48"/>
        <v>205</v>
      </c>
      <c r="AC403" s="103">
        <f t="shared" si="49"/>
        <v>0</v>
      </c>
      <c r="AD403" s="147" t="s">
        <v>115</v>
      </c>
      <c r="AE403" s="147" t="s">
        <v>116</v>
      </c>
      <c r="AF403" s="147" t="s">
        <v>188</v>
      </c>
      <c r="AG403" s="119"/>
      <c r="AH403" s="119"/>
      <c r="AI403" s="395"/>
      <c r="AJ403" s="103">
        <f t="shared" si="50"/>
        <v>175</v>
      </c>
      <c r="AK403" s="108">
        <v>110</v>
      </c>
      <c r="AL403" s="108">
        <v>65</v>
      </c>
      <c r="AM403" s="108"/>
      <c r="AN403" s="108"/>
      <c r="AO403" s="108"/>
      <c r="AP403" s="108"/>
      <c r="AQ403" s="108">
        <v>30</v>
      </c>
      <c r="AR403" s="109"/>
      <c r="AS403" s="110" t="str">
        <f>VLOOKUP(E403,Compte!A$1:K$398,10,FALSE)</f>
        <v>Cotisation tennis adulte Matthieu Puissant</v>
      </c>
    </row>
    <row r="404" spans="1:45" ht="14.25" hidden="1" customHeight="1" x14ac:dyDescent="0.3">
      <c r="A404" s="91" t="str">
        <f t="shared" si="47"/>
        <v>QUEWET Michel</v>
      </c>
      <c r="B404" s="91">
        <f t="shared" si="51"/>
        <v>356</v>
      </c>
      <c r="C404" s="154" t="s">
        <v>2267</v>
      </c>
      <c r="D404" s="91">
        <f>VLOOKUP(C404,Compte!F$1:K$398,6,FALSE)</f>
        <v>104</v>
      </c>
      <c r="E404" s="92">
        <v>104</v>
      </c>
      <c r="F404" s="93">
        <f>VLOOKUP(E404,Compte!A$1:K$398,2,FALSE)</f>
        <v>45341</v>
      </c>
      <c r="G404" s="128">
        <v>2024</v>
      </c>
      <c r="H404" s="111">
        <v>45357</v>
      </c>
      <c r="I404" s="112" t="s">
        <v>2268</v>
      </c>
      <c r="J404" s="92" t="s">
        <v>365</v>
      </c>
      <c r="K404" s="113" t="s">
        <v>121</v>
      </c>
      <c r="L404" s="114">
        <v>21347</v>
      </c>
      <c r="M404" s="98">
        <f t="shared" si="46"/>
        <v>65</v>
      </c>
      <c r="N404" s="115" t="s">
        <v>2269</v>
      </c>
      <c r="O404" s="115">
        <v>5100</v>
      </c>
      <c r="P404" s="115" t="s">
        <v>169</v>
      </c>
      <c r="Q404" s="143" t="s">
        <v>135</v>
      </c>
      <c r="R404" s="116" t="s">
        <v>147</v>
      </c>
      <c r="S404" s="116" t="s">
        <v>2270</v>
      </c>
      <c r="T404" s="482" t="s">
        <v>2271</v>
      </c>
      <c r="U404" s="426"/>
      <c r="V404" s="426"/>
      <c r="W404" s="426"/>
      <c r="X404" s="426"/>
      <c r="Y404" s="426"/>
      <c r="Z404" s="41" t="s">
        <v>2272</v>
      </c>
      <c r="AA404" s="91">
        <f>VLOOKUP(E404,Compte!A$1:K$398,9,FALSE)</f>
        <v>90</v>
      </c>
      <c r="AB404" s="102">
        <f t="shared" si="48"/>
        <v>90</v>
      </c>
      <c r="AC404" s="103">
        <f t="shared" si="49"/>
        <v>0</v>
      </c>
      <c r="AD404" s="118" t="s">
        <v>160</v>
      </c>
      <c r="AE404" s="118" t="s">
        <v>161</v>
      </c>
      <c r="AF404" s="118" t="s">
        <v>211</v>
      </c>
      <c r="AG404" s="119"/>
      <c r="AH404" s="119"/>
      <c r="AI404" s="510" t="s">
        <v>2273</v>
      </c>
      <c r="AJ404" s="103">
        <f t="shared" si="50"/>
        <v>90</v>
      </c>
      <c r="AK404" s="108">
        <v>50</v>
      </c>
      <c r="AL404" s="108">
        <v>40</v>
      </c>
      <c r="AM404" s="108"/>
      <c r="AN404" s="108"/>
      <c r="AO404" s="108"/>
      <c r="AP404" s="108"/>
      <c r="AQ404" s="108"/>
      <c r="AR404" s="109"/>
      <c r="AS404" s="110" t="str">
        <f>VLOOKUP(E404,Compte!A$1:K$398,10,FALSE)</f>
        <v>Cotisation 2024 Voile Croisieres QUEWET Michel</v>
      </c>
    </row>
    <row r="405" spans="1:45" ht="14.25" hidden="1" customHeight="1" x14ac:dyDescent="0.3">
      <c r="A405" s="91" t="str">
        <f t="shared" si="47"/>
        <v>RAMOS MERCIER … Helena</v>
      </c>
      <c r="B405" s="91">
        <f t="shared" si="51"/>
        <v>357</v>
      </c>
      <c r="C405" s="40" t="s">
        <v>2274</v>
      </c>
      <c r="D405" s="91">
        <f>VLOOKUP(C405,Compte!F$1:K$398,6,FALSE)</f>
        <v>81</v>
      </c>
      <c r="E405" s="92">
        <v>81</v>
      </c>
      <c r="F405" s="93">
        <f>VLOOKUP(E405,Compte!A$1:K$398,2,FALSE)</f>
        <v>45327</v>
      </c>
      <c r="G405" s="128">
        <v>2024</v>
      </c>
      <c r="H405" s="300">
        <v>45340</v>
      </c>
      <c r="I405" s="84" t="s">
        <v>2275</v>
      </c>
      <c r="J405" s="41" t="s">
        <v>2276</v>
      </c>
      <c r="K405" s="96" t="s">
        <v>108</v>
      </c>
      <c r="L405" s="97">
        <v>26067</v>
      </c>
      <c r="M405" s="98">
        <f t="shared" si="46"/>
        <v>52</v>
      </c>
      <c r="N405" s="99" t="s">
        <v>2277</v>
      </c>
      <c r="O405" s="99">
        <v>2728</v>
      </c>
      <c r="P405" s="99" t="s">
        <v>2278</v>
      </c>
      <c r="Q405" s="143" t="s">
        <v>688</v>
      </c>
      <c r="R405" s="100" t="s">
        <v>147</v>
      </c>
      <c r="S405" s="188" t="s">
        <v>2279</v>
      </c>
      <c r="T405" s="460" t="s">
        <v>2280</v>
      </c>
      <c r="U405" s="99"/>
      <c r="V405" s="99"/>
      <c r="W405" s="99"/>
      <c r="X405" s="99"/>
      <c r="Y405" s="99"/>
      <c r="Z405" s="41" t="s">
        <v>2281</v>
      </c>
      <c r="AA405" s="91">
        <f>VLOOKUP(E405,Compte!A$1:K$398,9,FALSE)</f>
        <v>90</v>
      </c>
      <c r="AB405" s="102">
        <f t="shared" si="48"/>
        <v>90</v>
      </c>
      <c r="AC405" s="103">
        <f t="shared" si="49"/>
        <v>0</v>
      </c>
      <c r="AD405" s="104" t="s">
        <v>160</v>
      </c>
      <c r="AE405" s="104" t="s">
        <v>161</v>
      </c>
      <c r="AF405" s="104" t="s">
        <v>211</v>
      </c>
      <c r="AG405" s="105"/>
      <c r="AH405" s="105"/>
      <c r="AI405" s="105" t="s">
        <v>2282</v>
      </c>
      <c r="AJ405" s="103">
        <f t="shared" si="50"/>
        <v>90</v>
      </c>
      <c r="AK405" s="107">
        <v>50</v>
      </c>
      <c r="AL405" s="107">
        <v>40</v>
      </c>
      <c r="AM405" s="356"/>
      <c r="AN405" s="107"/>
      <c r="AO405" s="107"/>
      <c r="AP405" s="107"/>
      <c r="AQ405" s="108"/>
      <c r="AR405" s="109"/>
      <c r="AS405" s="110" t="str">
        <f>VLOOKUP(E405,Compte!A$1:K$398,10,FALSE)</f>
        <v>Voile Croisiere 2024               Helena Ramos</v>
      </c>
    </row>
    <row r="406" spans="1:45" ht="14.25" hidden="1" customHeight="1" x14ac:dyDescent="0.3">
      <c r="A406" s="91" t="str">
        <f t="shared" si="47"/>
        <v>RAY Elliot</v>
      </c>
      <c r="B406" s="91">
        <f t="shared" si="51"/>
        <v>358</v>
      </c>
      <c r="C406" s="40" t="s">
        <v>2283</v>
      </c>
      <c r="D406" s="91">
        <f>VLOOKUP(C406,Compte!F$1:K$398,6,FALSE)</f>
        <v>127</v>
      </c>
      <c r="E406" s="92">
        <v>127</v>
      </c>
      <c r="F406" s="93">
        <f>VLOOKUP(E406,Compte!A$1:K$398,2,FALSE)</f>
        <v>45344</v>
      </c>
      <c r="G406" s="94">
        <v>2024</v>
      </c>
      <c r="H406" s="295">
        <v>45357</v>
      </c>
      <c r="I406" s="112" t="s">
        <v>2284</v>
      </c>
      <c r="J406" s="92" t="s">
        <v>2285</v>
      </c>
      <c r="K406" s="113" t="s">
        <v>121</v>
      </c>
      <c r="L406" s="120">
        <v>40982</v>
      </c>
      <c r="M406" s="98">
        <f t="shared" si="46"/>
        <v>11</v>
      </c>
      <c r="N406" s="115" t="s">
        <v>2286</v>
      </c>
      <c r="O406" s="115">
        <v>5100</v>
      </c>
      <c r="P406" s="115" t="s">
        <v>123</v>
      </c>
      <c r="Q406" s="431"/>
      <c r="R406" s="116" t="s">
        <v>147</v>
      </c>
      <c r="S406" s="116" t="s">
        <v>2287</v>
      </c>
      <c r="T406" s="126" t="s">
        <v>2288</v>
      </c>
      <c r="U406" s="99"/>
      <c r="V406" s="99"/>
      <c r="W406" s="99"/>
      <c r="X406" s="99"/>
      <c r="Y406" s="99"/>
      <c r="Z406" s="41" t="s">
        <v>2289</v>
      </c>
      <c r="AA406" s="91">
        <f>VLOOKUP(E406,Compte!A$1:K$398,9,FALSE)</f>
        <v>55</v>
      </c>
      <c r="AB406" s="123">
        <f t="shared" si="48"/>
        <v>50</v>
      </c>
      <c r="AC406" s="91">
        <f t="shared" si="49"/>
        <v>5</v>
      </c>
      <c r="AD406" s="118" t="s">
        <v>115</v>
      </c>
      <c r="AE406" s="118" t="s">
        <v>128</v>
      </c>
      <c r="AF406" s="118" t="s">
        <v>117</v>
      </c>
      <c r="AG406" s="119"/>
      <c r="AH406" s="119"/>
      <c r="AI406" s="130"/>
      <c r="AJ406" s="103">
        <f t="shared" si="50"/>
        <v>50</v>
      </c>
      <c r="AK406" s="92"/>
      <c r="AL406" s="92">
        <v>50</v>
      </c>
      <c r="AM406" s="92"/>
      <c r="AN406" s="92"/>
      <c r="AO406" s="92"/>
      <c r="AP406" s="92"/>
      <c r="AQ406" s="92"/>
      <c r="AR406" s="124"/>
      <c r="AS406" s="110" t="str">
        <f>VLOOKUP(E406,Compte!A$1:K$398,10,FALSE)</f>
        <v>Ray Elliot 2024</v>
      </c>
    </row>
    <row r="407" spans="1:45" ht="14.25" hidden="1" customHeight="1" x14ac:dyDescent="0.3">
      <c r="A407" s="91" t="str">
        <f t="shared" si="47"/>
        <v xml:space="preserve">RAY Guillaume </v>
      </c>
      <c r="B407" s="91">
        <f t="shared" si="51"/>
        <v>359</v>
      </c>
      <c r="C407" s="92" t="s">
        <v>2290</v>
      </c>
      <c r="D407" s="91">
        <f>VLOOKUP(C407,Compte!F$1:K$398,6,FALSE)</f>
        <v>268</v>
      </c>
      <c r="E407" s="92" t="s">
        <v>144</v>
      </c>
      <c r="F407" s="93">
        <f>VLOOKUP(E407,Compte!A$1:K$398,2,FALSE)</f>
        <v>0</v>
      </c>
      <c r="G407" s="94">
        <v>2024</v>
      </c>
      <c r="H407" s="300">
        <v>45399</v>
      </c>
      <c r="I407" s="112" t="s">
        <v>2284</v>
      </c>
      <c r="J407" s="92" t="s">
        <v>2293</v>
      </c>
      <c r="K407" s="113" t="s">
        <v>121</v>
      </c>
      <c r="L407" s="120">
        <v>39367</v>
      </c>
      <c r="M407" s="98">
        <f t="shared" si="46"/>
        <v>16</v>
      </c>
      <c r="N407" s="115" t="s">
        <v>2286</v>
      </c>
      <c r="O407" s="115">
        <v>5100</v>
      </c>
      <c r="P407" s="115" t="s">
        <v>123</v>
      </c>
      <c r="Q407" s="431"/>
      <c r="R407" s="116" t="s">
        <v>147</v>
      </c>
      <c r="S407" s="121" t="s">
        <v>2294</v>
      </c>
      <c r="T407" s="126" t="s">
        <v>2295</v>
      </c>
      <c r="U407" s="99" t="s">
        <v>2296</v>
      </c>
      <c r="V407" s="99" t="s">
        <v>993</v>
      </c>
      <c r="W407" s="99" t="s">
        <v>1013</v>
      </c>
      <c r="X407" s="99"/>
      <c r="Y407" s="99"/>
      <c r="Z407" s="41" t="s">
        <v>2289</v>
      </c>
      <c r="AA407" s="91">
        <f>VLOOKUP(E407,Compte!A$1:K$398,9,FALSE)</f>
        <v>0</v>
      </c>
      <c r="AB407" s="123">
        <f t="shared" si="48"/>
        <v>50</v>
      </c>
      <c r="AC407" s="91">
        <f t="shared" si="49"/>
        <v>-50</v>
      </c>
      <c r="AD407" s="118" t="s">
        <v>115</v>
      </c>
      <c r="AE407" s="118" t="s">
        <v>128</v>
      </c>
      <c r="AF407" s="118" t="s">
        <v>117</v>
      </c>
      <c r="AG407" s="119"/>
      <c r="AH407" s="119"/>
      <c r="AI407" s="106"/>
      <c r="AJ407" s="103">
        <f t="shared" si="50"/>
        <v>50</v>
      </c>
      <c r="AK407" s="92"/>
      <c r="AL407" s="92">
        <v>50</v>
      </c>
      <c r="AM407" s="92"/>
      <c r="AN407" s="92"/>
      <c r="AO407" s="92"/>
      <c r="AP407" s="92"/>
      <c r="AQ407" s="92"/>
      <c r="AR407" s="124"/>
      <c r="AS407" s="110" t="str">
        <f>VLOOKUP(E407,Compte!A$1:K$398,10,FALSE)</f>
        <v>---</v>
      </c>
    </row>
    <row r="408" spans="1:45" ht="14.25" hidden="1" customHeight="1" x14ac:dyDescent="0.3">
      <c r="A408" s="91" t="str">
        <f t="shared" si="47"/>
        <v>RAY Pascal</v>
      </c>
      <c r="B408" s="91">
        <f t="shared" si="51"/>
        <v>360</v>
      </c>
      <c r="C408" s="92" t="s">
        <v>2290</v>
      </c>
      <c r="D408" s="91">
        <f>VLOOKUP(C408,Compte!F$1:K$398,6,FALSE)</f>
        <v>268</v>
      </c>
      <c r="E408" s="92">
        <v>268</v>
      </c>
      <c r="F408" s="93">
        <f>VLOOKUP(E408,Compte!A$1:K$398,2,FALSE)</f>
        <v>45391</v>
      </c>
      <c r="G408" s="94">
        <v>2024</v>
      </c>
      <c r="H408" s="295">
        <v>45399</v>
      </c>
      <c r="I408" s="112" t="s">
        <v>2284</v>
      </c>
      <c r="J408" s="92" t="s">
        <v>993</v>
      </c>
      <c r="K408" s="113" t="s">
        <v>121</v>
      </c>
      <c r="L408" s="120">
        <v>24383</v>
      </c>
      <c r="M408" s="98">
        <f t="shared" si="46"/>
        <v>57</v>
      </c>
      <c r="N408" s="115" t="s">
        <v>2286</v>
      </c>
      <c r="O408" s="115">
        <v>5100</v>
      </c>
      <c r="P408" s="115" t="s">
        <v>123</v>
      </c>
      <c r="Q408" s="431"/>
      <c r="R408" s="116" t="s">
        <v>147</v>
      </c>
      <c r="S408" s="121" t="s">
        <v>2291</v>
      </c>
      <c r="T408" s="126" t="s">
        <v>2292</v>
      </c>
      <c r="U408" s="99"/>
      <c r="V408" s="99"/>
      <c r="W408" s="99"/>
      <c r="X408" s="99"/>
      <c r="Y408" s="99"/>
      <c r="Z408" s="41" t="s">
        <v>2289</v>
      </c>
      <c r="AA408" s="91">
        <f>VLOOKUP(E408,Compte!A$1:K$398,9,FALSE)</f>
        <v>280</v>
      </c>
      <c r="AB408" s="123">
        <f t="shared" si="48"/>
        <v>235</v>
      </c>
      <c r="AC408" s="91">
        <f t="shared" si="49"/>
        <v>45</v>
      </c>
      <c r="AD408" s="118" t="s">
        <v>115</v>
      </c>
      <c r="AE408" s="118" t="s">
        <v>116</v>
      </c>
      <c r="AF408" s="118" t="s">
        <v>117</v>
      </c>
      <c r="AG408" s="119"/>
      <c r="AH408" s="119"/>
      <c r="AI408" s="106"/>
      <c r="AJ408" s="103">
        <f t="shared" si="50"/>
        <v>205</v>
      </c>
      <c r="AK408" s="92">
        <v>140</v>
      </c>
      <c r="AL408" s="92">
        <v>65</v>
      </c>
      <c r="AM408" s="92"/>
      <c r="AN408" s="92"/>
      <c r="AO408" s="92"/>
      <c r="AP408" s="92"/>
      <c r="AQ408" s="92">
        <v>30</v>
      </c>
      <c r="AR408" s="124"/>
      <c r="AS408" s="110" t="str">
        <f>VLOOKUP(E408,Compte!A$1:K$398,10,FALSE)</f>
        <v>Cotisations Ray P/E/G   salle sport</v>
      </c>
    </row>
    <row r="409" spans="1:45" ht="14.25" hidden="1" customHeight="1" x14ac:dyDescent="0.3">
      <c r="A409" s="91" t="str">
        <f t="shared" si="47"/>
        <v>REDIVO Baptiste</v>
      </c>
      <c r="B409" s="91">
        <f t="shared" si="51"/>
        <v>361</v>
      </c>
      <c r="C409" s="399" t="s">
        <v>2299</v>
      </c>
      <c r="D409" s="91">
        <f>VLOOKUP(C409,Compte!F$1:K$398,6,FALSE)</f>
        <v>32</v>
      </c>
      <c r="E409" s="92">
        <v>32</v>
      </c>
      <c r="F409" s="93">
        <f>VLOOKUP(E409,Compte!A$1:K$398,2,FALSE)</f>
        <v>45306</v>
      </c>
      <c r="G409" s="183">
        <v>2024</v>
      </c>
      <c r="H409" s="299">
        <v>45340</v>
      </c>
      <c r="I409" s="140" t="s">
        <v>2300</v>
      </c>
      <c r="J409" s="138" t="s">
        <v>1210</v>
      </c>
      <c r="K409" s="141" t="s">
        <v>121</v>
      </c>
      <c r="L409" s="415"/>
      <c r="M409" s="98">
        <f t="shared" si="46"/>
        <v>123</v>
      </c>
      <c r="N409" s="431"/>
      <c r="O409" s="431"/>
      <c r="P409" s="431"/>
      <c r="Q409" s="431"/>
      <c r="R409" s="441"/>
      <c r="S409" s="441"/>
      <c r="T409" s="601" t="s">
        <v>2301</v>
      </c>
      <c r="U409" s="146"/>
      <c r="V409" s="146"/>
      <c r="W409" s="146"/>
      <c r="X409" s="146"/>
      <c r="Y409" s="146"/>
      <c r="Z409" s="41" t="s">
        <v>2302</v>
      </c>
      <c r="AA409" s="91">
        <f>VLOOKUP(E409,Compte!A$1:K$398,9,FALSE)</f>
        <v>205</v>
      </c>
      <c r="AB409" s="102">
        <f t="shared" si="48"/>
        <v>205</v>
      </c>
      <c r="AC409" s="103">
        <f t="shared" si="49"/>
        <v>0</v>
      </c>
      <c r="AD409" s="147" t="s">
        <v>115</v>
      </c>
      <c r="AE409" s="147" t="s">
        <v>116</v>
      </c>
      <c r="AF409" s="147" t="s">
        <v>188</v>
      </c>
      <c r="AG409" s="152"/>
      <c r="AH409" s="152"/>
      <c r="AI409" s="130"/>
      <c r="AJ409" s="103">
        <f t="shared" si="50"/>
        <v>175</v>
      </c>
      <c r="AK409" s="150">
        <v>110</v>
      </c>
      <c r="AL409" s="150">
        <v>65</v>
      </c>
      <c r="AM409" s="357"/>
      <c r="AN409" s="150"/>
      <c r="AO409" s="150"/>
      <c r="AP409" s="150"/>
      <c r="AQ409" s="108">
        <v>30</v>
      </c>
      <c r="AR409" s="109"/>
      <c r="AS409" s="110" t="str">
        <f>VLOOKUP(E409,Compte!A$1:K$398,10,FALSE)</f>
        <v>REDIVO Baptiste - Cotisation tennis + salle de sport - 2024</v>
      </c>
    </row>
    <row r="410" spans="1:45" ht="14.25" hidden="1" customHeight="1" x14ac:dyDescent="0.3">
      <c r="A410" s="91" t="str">
        <f t="shared" si="47"/>
        <v>REISSE Baptiste</v>
      </c>
      <c r="B410" s="91">
        <f t="shared" si="51"/>
        <v>362</v>
      </c>
      <c r="C410" s="92" t="s">
        <v>2303</v>
      </c>
      <c r="D410" s="91">
        <f>VLOOKUP(C410,Compte!F$1:K$398,6,FALSE)</f>
        <v>91</v>
      </c>
      <c r="E410" s="92" t="s">
        <v>144</v>
      </c>
      <c r="F410" s="93">
        <f>VLOOKUP(E410,Compte!A$1:K$398,2,FALSE)</f>
        <v>0</v>
      </c>
      <c r="G410" s="183">
        <v>2024</v>
      </c>
      <c r="H410" s="111">
        <v>45340</v>
      </c>
      <c r="I410" s="288" t="s">
        <v>2304</v>
      </c>
      <c r="J410" s="291" t="s">
        <v>1210</v>
      </c>
      <c r="K410" s="113" t="s">
        <v>121</v>
      </c>
      <c r="L410" s="246"/>
      <c r="M410" s="98">
        <f t="shared" si="46"/>
        <v>123</v>
      </c>
      <c r="N410" s="292"/>
      <c r="O410" s="137"/>
      <c r="P410" s="137"/>
      <c r="Q410" s="431"/>
      <c r="R410" s="136"/>
      <c r="S410" s="293"/>
      <c r="T410" s="497" t="s">
        <v>2307</v>
      </c>
      <c r="U410" s="99"/>
      <c r="V410" s="99"/>
      <c r="W410" s="99"/>
      <c r="X410" s="99"/>
      <c r="Y410" s="99"/>
      <c r="Z410" s="41" t="s">
        <v>2308</v>
      </c>
      <c r="AA410" s="91">
        <f>VLOOKUP(E410,Compte!A$1:K$398,9,FALSE)</f>
        <v>0</v>
      </c>
      <c r="AB410" s="123">
        <f t="shared" si="48"/>
        <v>50</v>
      </c>
      <c r="AC410" s="91">
        <f t="shared" si="49"/>
        <v>-50</v>
      </c>
      <c r="AD410" s="118" t="s">
        <v>115</v>
      </c>
      <c r="AE410" s="118" t="s">
        <v>128</v>
      </c>
      <c r="AF410" s="118" t="s">
        <v>117</v>
      </c>
      <c r="AG410" s="152"/>
      <c r="AH410" s="152"/>
      <c r="AI410" s="106"/>
      <c r="AJ410" s="103">
        <f t="shared" si="50"/>
        <v>50</v>
      </c>
      <c r="AK410" s="92"/>
      <c r="AL410" s="108">
        <v>50</v>
      </c>
      <c r="AM410" s="108"/>
      <c r="AN410" s="92"/>
      <c r="AO410" s="92"/>
      <c r="AP410" s="92"/>
      <c r="AQ410" s="92"/>
      <c r="AR410" s="124"/>
      <c r="AS410" s="110" t="str">
        <f>VLOOKUP(E410,Compte!A$1:K$398,10,FALSE)</f>
        <v>---</v>
      </c>
    </row>
    <row r="411" spans="1:45" ht="14.25" hidden="1" customHeight="1" x14ac:dyDescent="0.3">
      <c r="A411" s="91" t="str">
        <f t="shared" si="47"/>
        <v>REISSE Cédric</v>
      </c>
      <c r="B411" s="91">
        <f t="shared" si="51"/>
        <v>363</v>
      </c>
      <c r="C411" s="161" t="s">
        <v>2303</v>
      </c>
      <c r="D411" s="91">
        <f>VLOOKUP(C411,Compte!F$1:K$398,6,FALSE)</f>
        <v>91</v>
      </c>
      <c r="E411" s="161">
        <v>91</v>
      </c>
      <c r="F411" s="93">
        <f>VLOOKUP(E411,Compte!A$1:K$398,2,FALSE)</f>
        <v>45330</v>
      </c>
      <c r="G411" s="301">
        <v>2024</v>
      </c>
      <c r="H411" s="162">
        <v>45340</v>
      </c>
      <c r="I411" s="535" t="s">
        <v>2304</v>
      </c>
      <c r="J411" s="539" t="s">
        <v>2309</v>
      </c>
      <c r="K411" s="165" t="s">
        <v>121</v>
      </c>
      <c r="L411" s="410"/>
      <c r="M411" s="98">
        <f t="shared" si="46"/>
        <v>123</v>
      </c>
      <c r="N411" s="554" t="s">
        <v>2305</v>
      </c>
      <c r="O411" s="146">
        <v>5100</v>
      </c>
      <c r="P411" s="146" t="s">
        <v>176</v>
      </c>
      <c r="Q411" s="431"/>
      <c r="R411" s="167" t="s">
        <v>147</v>
      </c>
      <c r="S411" s="570" t="s">
        <v>2306</v>
      </c>
      <c r="T411" s="604" t="s">
        <v>2307</v>
      </c>
      <c r="U411" s="146"/>
      <c r="V411" s="146"/>
      <c r="W411" s="146"/>
      <c r="X411" s="146"/>
      <c r="Y411" s="146"/>
      <c r="Z411" s="41" t="s">
        <v>2308</v>
      </c>
      <c r="AA411" s="91">
        <f>VLOOKUP(E411,Compte!A$1:K$398,9,FALSE)</f>
        <v>305</v>
      </c>
      <c r="AB411" s="102">
        <f t="shared" si="48"/>
        <v>205</v>
      </c>
      <c r="AC411" s="103">
        <f t="shared" si="49"/>
        <v>100</v>
      </c>
      <c r="AD411" s="168" t="s">
        <v>115</v>
      </c>
      <c r="AE411" s="168" t="s">
        <v>116</v>
      </c>
      <c r="AF411" s="168" t="s">
        <v>117</v>
      </c>
      <c r="AG411" s="119"/>
      <c r="AH411" s="119"/>
      <c r="AI411" s="130"/>
      <c r="AJ411" s="103">
        <f t="shared" si="50"/>
        <v>205</v>
      </c>
      <c r="AK411" s="169">
        <v>140</v>
      </c>
      <c r="AL411" s="169">
        <v>65</v>
      </c>
      <c r="AM411" s="169"/>
      <c r="AN411" s="161"/>
      <c r="AO411" s="161"/>
      <c r="AP411" s="161"/>
      <c r="AQ411" s="92"/>
      <c r="AR411" s="124"/>
      <c r="AS411" s="110" t="str">
        <f>VLOOKUP(E411,Compte!A$1:K$398,10,FALSE)</f>
        <v>cotisations tennis 2024 pour Reisse Cedric, Baptiste et Mathieu</v>
      </c>
    </row>
    <row r="412" spans="1:45" ht="14.25" hidden="1" customHeight="1" x14ac:dyDescent="0.3">
      <c r="A412" s="91" t="str">
        <f t="shared" si="47"/>
        <v>REISSE Mathieu</v>
      </c>
      <c r="B412" s="91">
        <f t="shared" si="51"/>
        <v>364</v>
      </c>
      <c r="C412" s="92" t="s">
        <v>2303</v>
      </c>
      <c r="D412" s="91">
        <f>VLOOKUP(C412,Compte!F$1:K$398,6,FALSE)</f>
        <v>91</v>
      </c>
      <c r="E412" s="92" t="s">
        <v>144</v>
      </c>
      <c r="F412" s="93">
        <f>VLOOKUP(E412,Compte!A$1:K$398,2,FALSE)</f>
        <v>0</v>
      </c>
      <c r="G412" s="173">
        <v>2024</v>
      </c>
      <c r="H412" s="95">
        <v>45340</v>
      </c>
      <c r="I412" s="288" t="s">
        <v>2304</v>
      </c>
      <c r="J412" s="291" t="s">
        <v>2262</v>
      </c>
      <c r="K412" s="113" t="s">
        <v>121</v>
      </c>
      <c r="L412" s="120">
        <v>41753</v>
      </c>
      <c r="M412" s="98">
        <f t="shared" si="46"/>
        <v>9</v>
      </c>
      <c r="N412" s="289" t="s">
        <v>2305</v>
      </c>
      <c r="O412" s="115">
        <v>5100</v>
      </c>
      <c r="P412" s="115" t="s">
        <v>176</v>
      </c>
      <c r="Q412" s="433"/>
      <c r="R412" s="116" t="s">
        <v>147</v>
      </c>
      <c r="S412" s="221" t="s">
        <v>2306</v>
      </c>
      <c r="T412" s="290" t="s">
        <v>2307</v>
      </c>
      <c r="U412" s="99"/>
      <c r="V412" s="99"/>
      <c r="W412" s="99"/>
      <c r="X412" s="99"/>
      <c r="Y412" s="99"/>
      <c r="Z412" s="41" t="s">
        <v>2308</v>
      </c>
      <c r="AA412" s="91">
        <f>VLOOKUP(E412,Compte!A$1:K$398,9,FALSE)</f>
        <v>0</v>
      </c>
      <c r="AB412" s="123">
        <f t="shared" si="48"/>
        <v>50</v>
      </c>
      <c r="AC412" s="91">
        <f t="shared" si="49"/>
        <v>-50</v>
      </c>
      <c r="AD412" s="118" t="s">
        <v>115</v>
      </c>
      <c r="AE412" s="118" t="s">
        <v>128</v>
      </c>
      <c r="AF412" s="118" t="s">
        <v>117</v>
      </c>
      <c r="AG412" s="119"/>
      <c r="AH412" s="119"/>
      <c r="AI412" s="395"/>
      <c r="AJ412" s="103">
        <f t="shared" si="50"/>
        <v>50</v>
      </c>
      <c r="AK412" s="92"/>
      <c r="AL412" s="108">
        <v>50</v>
      </c>
      <c r="AM412" s="108"/>
      <c r="AN412" s="92"/>
      <c r="AO412" s="92"/>
      <c r="AP412" s="92"/>
      <c r="AQ412" s="92"/>
      <c r="AR412" s="124"/>
      <c r="AS412" s="110" t="str">
        <f>VLOOKUP(E412,Compte!A$1:K$398,10,FALSE)</f>
        <v>---</v>
      </c>
    </row>
    <row r="413" spans="1:45" ht="14.25" hidden="1" customHeight="1" x14ac:dyDescent="0.3">
      <c r="A413" s="91" t="str">
        <f t="shared" si="47"/>
        <v>RENQUIN Pascale</v>
      </c>
      <c r="B413" s="91">
        <f t="shared" si="51"/>
        <v>365</v>
      </c>
      <c r="C413" s="92" t="s">
        <v>2152</v>
      </c>
      <c r="D413" s="91">
        <f>VLOOKUP(C413,Compte!F$1:K$398,6,FALSE)</f>
        <v>265</v>
      </c>
      <c r="E413" s="92">
        <v>265</v>
      </c>
      <c r="F413" s="93">
        <f>VLOOKUP(E413,Compte!A$1:K$398,2,FALSE)</f>
        <v>45390</v>
      </c>
      <c r="G413" s="301">
        <v>2024</v>
      </c>
      <c r="H413" s="111">
        <v>45399</v>
      </c>
      <c r="I413" s="112" t="s">
        <v>2310</v>
      </c>
      <c r="J413" s="92" t="s">
        <v>2311</v>
      </c>
      <c r="K413" s="113" t="s">
        <v>108</v>
      </c>
      <c r="L413" s="120">
        <v>22402</v>
      </c>
      <c r="M413" s="98">
        <f t="shared" si="46"/>
        <v>62</v>
      </c>
      <c r="N413" s="115" t="s">
        <v>2312</v>
      </c>
      <c r="O413" s="115">
        <v>5580</v>
      </c>
      <c r="P413" s="115" t="s">
        <v>2313</v>
      </c>
      <c r="Q413" s="433"/>
      <c r="R413" s="116" t="s">
        <v>147</v>
      </c>
      <c r="S413" s="121" t="s">
        <v>2314</v>
      </c>
      <c r="T413" s="157" t="s">
        <v>2157</v>
      </c>
      <c r="U413" s="99"/>
      <c r="V413" s="99"/>
      <c r="W413" s="99"/>
      <c r="X413" s="99"/>
      <c r="Y413" s="99"/>
      <c r="Z413" s="41" t="s">
        <v>2315</v>
      </c>
      <c r="AA413" s="91">
        <f>VLOOKUP(E413,Compte!A$1:K$398,9,FALSE)</f>
        <v>175</v>
      </c>
      <c r="AB413" s="123">
        <f t="shared" si="48"/>
        <v>175</v>
      </c>
      <c r="AC413" s="91">
        <f t="shared" si="49"/>
        <v>0</v>
      </c>
      <c r="AD413" s="118" t="s">
        <v>115</v>
      </c>
      <c r="AE413" s="118" t="s">
        <v>116</v>
      </c>
      <c r="AF413" s="118" t="s">
        <v>188</v>
      </c>
      <c r="AG413" s="152"/>
      <c r="AH413" s="152"/>
      <c r="AI413" s="106"/>
      <c r="AJ413" s="103">
        <f t="shared" si="50"/>
        <v>175</v>
      </c>
      <c r="AK413" s="92">
        <v>110</v>
      </c>
      <c r="AL413" s="92">
        <v>65</v>
      </c>
      <c r="AM413" s="92"/>
      <c r="AN413" s="92"/>
      <c r="AO413" s="92"/>
      <c r="AP413" s="92"/>
      <c r="AQ413" s="92"/>
      <c r="AR413" s="124"/>
      <c r="AS413" s="110" t="str">
        <f>VLOOKUP(E413,Compte!A$1:K$398,10,FALSE)</f>
        <v>Cotisation adulte individuelle Pascale Renquin+ tennis</v>
      </c>
    </row>
    <row r="414" spans="1:45" ht="14.25" hidden="1" customHeight="1" x14ac:dyDescent="0.3">
      <c r="A414" s="91" t="str">
        <f t="shared" si="47"/>
        <v>ROBAT Didier</v>
      </c>
      <c r="B414" s="91">
        <f t="shared" si="51"/>
        <v>366</v>
      </c>
      <c r="C414" s="41" t="s">
        <v>2109</v>
      </c>
      <c r="D414" s="91">
        <f>VLOOKUP(C414,Compte!F$1:K$398,6,FALSE)</f>
        <v>4084</v>
      </c>
      <c r="E414" s="92" t="s">
        <v>144</v>
      </c>
      <c r="F414" s="93">
        <f>VLOOKUP(E414,Compte!A$1:K$398,2,FALSE)</f>
        <v>0</v>
      </c>
      <c r="G414" s="233">
        <v>2024</v>
      </c>
      <c r="H414" s="95">
        <v>45551</v>
      </c>
      <c r="I414" s="403" t="s">
        <v>2316</v>
      </c>
      <c r="J414" s="233" t="s">
        <v>2317</v>
      </c>
      <c r="K414" s="96" t="s">
        <v>121</v>
      </c>
      <c r="L414" s="97">
        <v>23573</v>
      </c>
      <c r="M414" s="98">
        <f t="shared" si="46"/>
        <v>59</v>
      </c>
      <c r="N414" s="99" t="s">
        <v>2318</v>
      </c>
      <c r="O414" s="99">
        <v>5150</v>
      </c>
      <c r="P414" s="99" t="s">
        <v>2319</v>
      </c>
      <c r="Q414" s="99" t="s">
        <v>135</v>
      </c>
      <c r="R414" s="100" t="s">
        <v>147</v>
      </c>
      <c r="S414" s="188" t="s">
        <v>2112</v>
      </c>
      <c r="T414" s="483" t="s">
        <v>2113</v>
      </c>
      <c r="U414" s="99"/>
      <c r="V414" s="99"/>
      <c r="W414" s="99"/>
      <c r="X414" s="99"/>
      <c r="Y414" s="99"/>
      <c r="Z414" s="41" t="s">
        <v>2114</v>
      </c>
      <c r="AA414" s="91">
        <f>VLOOKUP(E414,Compte!A$1:K$398,9,FALSE)</f>
        <v>0</v>
      </c>
      <c r="AB414" s="102">
        <f t="shared" si="48"/>
        <v>175</v>
      </c>
      <c r="AC414" s="103">
        <f t="shared" si="49"/>
        <v>-175</v>
      </c>
      <c r="AD414" s="104" t="s">
        <v>115</v>
      </c>
      <c r="AE414" s="104" t="s">
        <v>116</v>
      </c>
      <c r="AF414" s="104" t="s">
        <v>188</v>
      </c>
      <c r="AG414" s="510"/>
      <c r="AH414" s="510"/>
      <c r="AI414" s="106"/>
      <c r="AJ414" s="103">
        <f t="shared" si="50"/>
        <v>175</v>
      </c>
      <c r="AK414" s="107">
        <v>110</v>
      </c>
      <c r="AL414" s="107">
        <v>65</v>
      </c>
      <c r="AM414" s="356"/>
      <c r="AN414" s="107"/>
      <c r="AO414" s="107"/>
      <c r="AP414" s="107"/>
      <c r="AQ414" s="108"/>
      <c r="AR414" s="109"/>
      <c r="AS414" s="110" t="str">
        <f>VLOOKUP(E414,Compte!A$1:K$398,10,FALSE)</f>
        <v>---</v>
      </c>
    </row>
    <row r="415" spans="1:45" ht="14.25" hidden="1" customHeight="1" x14ac:dyDescent="0.3">
      <c r="A415" s="91" t="str">
        <f t="shared" si="47"/>
        <v>ROBERT Rosalie</v>
      </c>
      <c r="B415" s="91">
        <f t="shared" si="51"/>
        <v>367</v>
      </c>
      <c r="C415" s="92" t="s">
        <v>2320</v>
      </c>
      <c r="D415" s="91">
        <f>VLOOKUP(C415,Compte!F$1:K$398,6,FALSE)</f>
        <v>186</v>
      </c>
      <c r="E415" s="92">
        <v>186</v>
      </c>
      <c r="F415" s="93">
        <f>VLOOKUP(E415,Compte!A$1:K$398,2,FALSE)</f>
        <v>45369</v>
      </c>
      <c r="G415" s="301">
        <v>2024</v>
      </c>
      <c r="H415" s="111">
        <v>45381</v>
      </c>
      <c r="I415" s="112" t="s">
        <v>2321</v>
      </c>
      <c r="J415" s="92" t="s">
        <v>2322</v>
      </c>
      <c r="K415" s="113" t="s">
        <v>108</v>
      </c>
      <c r="L415" s="296">
        <v>38744</v>
      </c>
      <c r="M415" s="98">
        <f t="shared" si="46"/>
        <v>17</v>
      </c>
      <c r="N415" s="115" t="s">
        <v>2323</v>
      </c>
      <c r="O415" s="115">
        <v>5100</v>
      </c>
      <c r="P415" s="113" t="s">
        <v>123</v>
      </c>
      <c r="Q415" s="436"/>
      <c r="R415" s="116" t="s">
        <v>147</v>
      </c>
      <c r="S415" s="224" t="s">
        <v>2324</v>
      </c>
      <c r="T415" s="276" t="s">
        <v>2325</v>
      </c>
      <c r="U415" s="99"/>
      <c r="V415" s="99"/>
      <c r="W415" s="99"/>
      <c r="X415" s="99"/>
      <c r="Y415" s="99"/>
      <c r="Z415" s="41" t="s">
        <v>2326</v>
      </c>
      <c r="AA415" s="91">
        <f>VLOOKUP(E415,Compte!A$1:K$398,9,FALSE)</f>
        <v>95</v>
      </c>
      <c r="AB415" s="123">
        <f t="shared" si="48"/>
        <v>95</v>
      </c>
      <c r="AC415" s="91">
        <f t="shared" si="49"/>
        <v>0</v>
      </c>
      <c r="AD415" s="118" t="s">
        <v>115</v>
      </c>
      <c r="AE415" s="118" t="s">
        <v>128</v>
      </c>
      <c r="AF415" s="118" t="s">
        <v>142</v>
      </c>
      <c r="AG415" s="152"/>
      <c r="AH415" s="152"/>
      <c r="AI415" s="106"/>
      <c r="AJ415" s="103">
        <f t="shared" si="50"/>
        <v>95</v>
      </c>
      <c r="AK415" s="92">
        <v>50</v>
      </c>
      <c r="AL415" s="92">
        <v>45</v>
      </c>
      <c r="AM415" s="92"/>
      <c r="AN415" s="92"/>
      <c r="AO415" s="92"/>
      <c r="AP415" s="92"/>
      <c r="AQ415" s="92"/>
      <c r="AR415" s="124"/>
      <c r="AS415" s="110" t="str">
        <f>VLOOKUP(E415,Compte!A$1:K$398,10,FALSE)</f>
        <v>Cotisation Interclubs 2024 - Rosalie Robert - Tarif etudiant</v>
      </c>
    </row>
    <row r="416" spans="1:45" ht="14.25" customHeight="1" x14ac:dyDescent="0.3">
      <c r="A416" s="91" t="str">
        <f t="shared" si="47"/>
        <v>ROCHAT Michèle</v>
      </c>
      <c r="B416" s="91">
        <f t="shared" si="51"/>
        <v>368</v>
      </c>
      <c r="C416" s="92" t="s">
        <v>2327</v>
      </c>
      <c r="D416" s="91">
        <f>VLOOKUP(C416,Compte!F$1:K$398,6,FALSE)</f>
        <v>96</v>
      </c>
      <c r="E416" s="92">
        <v>96</v>
      </c>
      <c r="F416" s="93">
        <f>VLOOKUP(E416,Compte!A$1:K$398,2,FALSE)</f>
        <v>45335</v>
      </c>
      <c r="G416" s="301">
        <v>2024</v>
      </c>
      <c r="H416" s="111">
        <v>45340</v>
      </c>
      <c r="I416" s="112" t="s">
        <v>2328</v>
      </c>
      <c r="J416" s="92" t="s">
        <v>2329</v>
      </c>
      <c r="K416" s="113" t="s">
        <v>108</v>
      </c>
      <c r="L416" s="114">
        <v>23853</v>
      </c>
      <c r="M416" s="98">
        <f t="shared" si="46"/>
        <v>58</v>
      </c>
      <c r="N416" s="113" t="s">
        <v>2330</v>
      </c>
      <c r="O416" s="115">
        <v>1300</v>
      </c>
      <c r="P416" s="113" t="s">
        <v>1578</v>
      </c>
      <c r="Q416" s="436"/>
      <c r="R416" s="116" t="s">
        <v>2331</v>
      </c>
      <c r="S416" s="116" t="s">
        <v>147</v>
      </c>
      <c r="T416" s="113" t="s">
        <v>2332</v>
      </c>
      <c r="U416" s="99"/>
      <c r="V416" s="99"/>
      <c r="W416" s="99"/>
      <c r="X416" s="99"/>
      <c r="Y416" s="99"/>
      <c r="Z416" s="41" t="s">
        <v>2333</v>
      </c>
      <c r="AA416" s="91">
        <f>VLOOKUP(E416,Compte!A$1:K$398,9,FALSE)</f>
        <v>230</v>
      </c>
      <c r="AB416" s="102">
        <f t="shared" si="48"/>
        <v>230</v>
      </c>
      <c r="AC416" s="103">
        <f t="shared" si="49"/>
        <v>0</v>
      </c>
      <c r="AD416" s="118" t="s">
        <v>144</v>
      </c>
      <c r="AE416" s="118" t="s">
        <v>151</v>
      </c>
      <c r="AF416" s="118" t="s">
        <v>188</v>
      </c>
      <c r="AG416" s="152"/>
      <c r="AH416" s="152"/>
      <c r="AI416" s="517" t="s">
        <v>2334</v>
      </c>
      <c r="AJ416" s="103">
        <f t="shared" si="50"/>
        <v>230</v>
      </c>
      <c r="AK416" s="108">
        <v>110</v>
      </c>
      <c r="AL416" s="108">
        <v>120</v>
      </c>
      <c r="AM416" s="108"/>
      <c r="AN416" s="108"/>
      <c r="AO416" s="108"/>
      <c r="AP416" s="108"/>
      <c r="AQ416" s="108"/>
      <c r="AR416" s="109"/>
      <c r="AS416" s="110" t="str">
        <f>VLOOKUP(E416,Compte!A$1:K$398,10,FALSE)</f>
        <v>Cotisation aviron adulte 2024</v>
      </c>
    </row>
    <row r="417" spans="1:45" ht="14.25" customHeight="1" x14ac:dyDescent="0.3">
      <c r="A417" s="91" t="str">
        <f t="shared" si="47"/>
        <v>ROLLIER Sophie</v>
      </c>
      <c r="B417" s="91">
        <f t="shared" si="51"/>
        <v>369</v>
      </c>
      <c r="C417" s="92" t="s">
        <v>2335</v>
      </c>
      <c r="D417" s="91">
        <f>VLOOKUP(C417,Compte!F$1:K$398,6,FALSE)</f>
        <v>4091</v>
      </c>
      <c r="E417" s="92">
        <v>4091</v>
      </c>
      <c r="F417" s="93">
        <f>VLOOKUP(E417,Compte!A$1:K$398,2,FALSE)</f>
        <v>45540</v>
      </c>
      <c r="G417" s="94">
        <v>2024</v>
      </c>
      <c r="H417" s="111">
        <v>45551</v>
      </c>
      <c r="I417" s="112" t="s">
        <v>2336</v>
      </c>
      <c r="J417" s="92" t="s">
        <v>274</v>
      </c>
      <c r="K417" s="113" t="s">
        <v>108</v>
      </c>
      <c r="L417" s="114">
        <v>30165</v>
      </c>
      <c r="M417" s="98">
        <f t="shared" si="46"/>
        <v>41</v>
      </c>
      <c r="N417" s="113" t="s">
        <v>2337</v>
      </c>
      <c r="O417" s="115">
        <v>5100</v>
      </c>
      <c r="P417" s="113" t="s">
        <v>134</v>
      </c>
      <c r="Q417" s="96" t="s">
        <v>135</v>
      </c>
      <c r="R417" s="116" t="s">
        <v>147</v>
      </c>
      <c r="S417" s="121" t="s">
        <v>2338</v>
      </c>
      <c r="T417" s="113" t="s">
        <v>2339</v>
      </c>
      <c r="U417" s="99"/>
      <c r="V417" s="99"/>
      <c r="W417" s="99"/>
      <c r="X417" s="99"/>
      <c r="Y417" s="99"/>
      <c r="Z417" s="41" t="s">
        <v>2340</v>
      </c>
      <c r="AA417" s="91">
        <f>VLOOKUP(E417,Compte!A$1:K$398,9,FALSE)</f>
        <v>80</v>
      </c>
      <c r="AB417" s="123">
        <f t="shared" si="48"/>
        <v>80</v>
      </c>
      <c r="AC417" s="91">
        <f t="shared" si="49"/>
        <v>0</v>
      </c>
      <c r="AD417" s="118" t="s">
        <v>144</v>
      </c>
      <c r="AE417" s="118" t="s">
        <v>151</v>
      </c>
      <c r="AF417" s="118" t="s">
        <v>188</v>
      </c>
      <c r="AG417" s="130"/>
      <c r="AH417" s="130"/>
      <c r="AI417" s="617" t="s">
        <v>2341</v>
      </c>
      <c r="AJ417" s="103">
        <f t="shared" si="50"/>
        <v>80</v>
      </c>
      <c r="AK417" s="92">
        <v>30</v>
      </c>
      <c r="AL417" s="92">
        <v>50</v>
      </c>
      <c r="AM417" s="92"/>
      <c r="AN417" s="92"/>
      <c r="AO417" s="92"/>
      <c r="AP417" s="92"/>
      <c r="AQ417" s="92"/>
      <c r="AR417" s="124"/>
      <c r="AS417" s="110" t="str">
        <f>VLOOKUP(E417,Compte!A$1:K$398,10,FALSE)</f>
        <v>complement cotisation aviron tardive 2024 adulte</v>
      </c>
    </row>
    <row r="418" spans="1:45" ht="14.25" customHeight="1" x14ac:dyDescent="0.3">
      <c r="A418" s="91" t="str">
        <f t="shared" si="47"/>
        <v>ROLLIER Sophie</v>
      </c>
      <c r="B418" s="91">
        <f t="shared" si="51"/>
        <v>369</v>
      </c>
      <c r="C418" s="92" t="s">
        <v>2335</v>
      </c>
      <c r="D418" s="91">
        <f>VLOOKUP(C418,Compte!F$1:K$398,6,FALSE)</f>
        <v>4091</v>
      </c>
      <c r="E418" s="92">
        <v>4089</v>
      </c>
      <c r="F418" s="93">
        <f>VLOOKUP(E418,Compte!A$1:K$398,2,FALSE)</f>
        <v>45539</v>
      </c>
      <c r="G418" s="183">
        <v>2025</v>
      </c>
      <c r="H418" s="111">
        <v>45551</v>
      </c>
      <c r="I418" s="112" t="s">
        <v>2336</v>
      </c>
      <c r="J418" s="92" t="s">
        <v>274</v>
      </c>
      <c r="K418" s="113" t="s">
        <v>108</v>
      </c>
      <c r="L418" s="114">
        <v>30165</v>
      </c>
      <c r="M418" s="98">
        <f t="shared" si="46"/>
        <v>41</v>
      </c>
      <c r="N418" s="113" t="s">
        <v>2337</v>
      </c>
      <c r="O418" s="115">
        <v>5100</v>
      </c>
      <c r="P418" s="113" t="s">
        <v>134</v>
      </c>
      <c r="Q418" s="96" t="s">
        <v>135</v>
      </c>
      <c r="R418" s="116" t="s">
        <v>147</v>
      </c>
      <c r="S418" s="121" t="s">
        <v>2338</v>
      </c>
      <c r="T418" s="113" t="s">
        <v>2339</v>
      </c>
      <c r="U418" s="99"/>
      <c r="V418" s="99"/>
      <c r="W418" s="99"/>
      <c r="X418" s="99"/>
      <c r="Y418" s="99"/>
      <c r="Z418" s="41" t="s">
        <v>2340</v>
      </c>
      <c r="AA418" s="91">
        <f>VLOOKUP(E418,Compte!A$1:K$398,9,FALSE)</f>
        <v>230</v>
      </c>
      <c r="AB418" s="123">
        <f t="shared" si="48"/>
        <v>230</v>
      </c>
      <c r="AC418" s="91">
        <f t="shared" si="49"/>
        <v>0</v>
      </c>
      <c r="AD418" s="118" t="s">
        <v>144</v>
      </c>
      <c r="AE418" s="118" t="s">
        <v>151</v>
      </c>
      <c r="AF418" s="118" t="s">
        <v>188</v>
      </c>
      <c r="AG418" s="509"/>
      <c r="AH418" s="509"/>
      <c r="AI418" s="297"/>
      <c r="AJ418" s="103">
        <f t="shared" si="50"/>
        <v>230</v>
      </c>
      <c r="AK418" s="92">
        <v>110</v>
      </c>
      <c r="AL418" s="92">
        <v>120</v>
      </c>
      <c r="AM418" s="92"/>
      <c r="AN418" s="92"/>
      <c r="AO418" s="92"/>
      <c r="AP418" s="92"/>
      <c r="AQ418" s="92"/>
      <c r="AR418" s="124"/>
      <c r="AS418" s="110" t="str">
        <f>VLOOKUP(E418,Compte!A$1:K$398,10,FALSE)</f>
        <v>cotisation adulte aviron</v>
      </c>
    </row>
    <row r="419" spans="1:45" ht="14.25" customHeight="1" x14ac:dyDescent="0.3">
      <c r="A419" s="91" t="str">
        <f t="shared" si="47"/>
        <v>ROMBAUT Agnès</v>
      </c>
      <c r="B419" s="91">
        <f t="shared" si="51"/>
        <v>370</v>
      </c>
      <c r="C419" s="92" t="s">
        <v>2342</v>
      </c>
      <c r="D419" s="91">
        <f>VLOOKUP(C419,Compte!F$1:K$398,6,FALSE)</f>
        <v>218</v>
      </c>
      <c r="E419" s="92">
        <v>218</v>
      </c>
      <c r="F419" s="93">
        <f>VLOOKUP(E419,Compte!A$1:K$398,2,FALSE)</f>
        <v>45377</v>
      </c>
      <c r="G419" s="173">
        <v>2024</v>
      </c>
      <c r="H419" s="95">
        <v>45381</v>
      </c>
      <c r="I419" s="140" t="s">
        <v>2343</v>
      </c>
      <c r="J419" s="92" t="s">
        <v>2344</v>
      </c>
      <c r="K419" s="113" t="s">
        <v>108</v>
      </c>
      <c r="L419" s="114">
        <v>13659</v>
      </c>
      <c r="M419" s="98">
        <f t="shared" si="46"/>
        <v>86</v>
      </c>
      <c r="N419" s="113" t="s">
        <v>2345</v>
      </c>
      <c r="O419" s="115">
        <v>5100</v>
      </c>
      <c r="P419" s="113" t="s">
        <v>465</v>
      </c>
      <c r="Q419" s="99" t="s">
        <v>135</v>
      </c>
      <c r="R419" s="116" t="s">
        <v>2346</v>
      </c>
      <c r="S419" s="116" t="s">
        <v>2347</v>
      </c>
      <c r="T419" s="113" t="s">
        <v>2348</v>
      </c>
      <c r="U419" s="99"/>
      <c r="V419" s="99"/>
      <c r="W419" s="99"/>
      <c r="X419" s="99"/>
      <c r="Y419" s="99"/>
      <c r="Z419" s="41" t="s">
        <v>2349</v>
      </c>
      <c r="AA419" s="91">
        <f>VLOOKUP(E419,Compte!A$1:K$398,9,FALSE)</f>
        <v>230</v>
      </c>
      <c r="AB419" s="123">
        <f t="shared" si="48"/>
        <v>230</v>
      </c>
      <c r="AC419" s="91">
        <f t="shared" si="49"/>
        <v>0</v>
      </c>
      <c r="AD419" s="118" t="s">
        <v>144</v>
      </c>
      <c r="AE419" s="118" t="s">
        <v>151</v>
      </c>
      <c r="AF419" s="118" t="s">
        <v>188</v>
      </c>
      <c r="AG419" s="119"/>
      <c r="AH419" s="119"/>
      <c r="AI419" s="242" t="s">
        <v>2350</v>
      </c>
      <c r="AJ419" s="103">
        <f t="shared" si="50"/>
        <v>230</v>
      </c>
      <c r="AK419" s="92">
        <v>110</v>
      </c>
      <c r="AL419" s="92">
        <v>120</v>
      </c>
      <c r="AM419" s="92"/>
      <c r="AN419" s="92"/>
      <c r="AO419" s="92"/>
      <c r="AP419" s="92"/>
      <c r="AQ419" s="92"/>
      <c r="AR419" s="124"/>
      <c r="AS419" s="110" t="str">
        <f>VLOOKUP(E419,Compte!A$1:K$398,10,FALSE)</f>
        <v>Cotisation aviron individuelle adulte 2024</v>
      </c>
    </row>
    <row r="420" spans="1:45" ht="14.25" hidden="1" customHeight="1" x14ac:dyDescent="0.3">
      <c r="A420" s="91" t="str">
        <f t="shared" si="47"/>
        <v>RONVAUX Thierry</v>
      </c>
      <c r="B420" s="91">
        <f t="shared" si="51"/>
        <v>371</v>
      </c>
      <c r="C420" s="138"/>
      <c r="D420" s="91" t="e">
        <f>VLOOKUP(C420,Compte!F$1:K$398,6,FALSE)</f>
        <v>#N/A</v>
      </c>
      <c r="E420" s="92">
        <v>4041.1</v>
      </c>
      <c r="F420" s="93">
        <f>VLOOKUP(E420,Compte!A$1:K$398,2,FALSE)</f>
        <v>45474</v>
      </c>
      <c r="G420" s="249">
        <v>2024</v>
      </c>
      <c r="H420" s="139">
        <v>45588</v>
      </c>
      <c r="I420" s="248" t="s">
        <v>2351</v>
      </c>
      <c r="J420" s="249" t="s">
        <v>658</v>
      </c>
      <c r="K420" s="141" t="s">
        <v>121</v>
      </c>
      <c r="L420" s="415"/>
      <c r="M420" s="98">
        <f t="shared" si="46"/>
        <v>123</v>
      </c>
      <c r="N420" s="411"/>
      <c r="O420" s="431"/>
      <c r="P420" s="411"/>
      <c r="Q420" s="433"/>
      <c r="R420" s="441"/>
      <c r="S420" s="441"/>
      <c r="T420" s="411"/>
      <c r="U420" s="146"/>
      <c r="V420" s="146"/>
      <c r="W420" s="146"/>
      <c r="X420" s="146"/>
      <c r="Y420" s="146"/>
      <c r="Z420" s="41" t="s">
        <v>2352</v>
      </c>
      <c r="AA420" s="91">
        <f>VLOOKUP(E420,Compte!A$1:K$398,9,FALSE)</f>
        <v>100</v>
      </c>
      <c r="AB420" s="123">
        <f t="shared" si="48"/>
        <v>100</v>
      </c>
      <c r="AC420" s="91">
        <f t="shared" si="49"/>
        <v>0</v>
      </c>
      <c r="AD420" s="506" t="s">
        <v>108</v>
      </c>
      <c r="AE420" s="506" t="s">
        <v>1525</v>
      </c>
      <c r="AF420" s="147" t="s">
        <v>174</v>
      </c>
      <c r="AG420" s="509"/>
      <c r="AH420" s="509"/>
      <c r="AI420" s="511" t="s">
        <v>1629</v>
      </c>
      <c r="AJ420" s="103">
        <f t="shared" si="50"/>
        <v>50</v>
      </c>
      <c r="AK420" s="138">
        <v>50</v>
      </c>
      <c r="AL420" s="138"/>
      <c r="AM420" s="358"/>
      <c r="AN420" s="138"/>
      <c r="AO420" s="138"/>
      <c r="AP420" s="138"/>
      <c r="AQ420" s="92">
        <v>50</v>
      </c>
      <c r="AR420" s="124"/>
      <c r="AS420" s="110" t="str">
        <f>VLOOKUP(E420,Compte!A$1:K$398,10,FALSE)</f>
        <v xml:space="preserve">DEPOT ESPECES  JAMBERS BERNARD LE 30/06 - HOTTLET LUC et RONVAUX Thierry SYMPATHISANTs ( 2x50€) </v>
      </c>
    </row>
    <row r="421" spans="1:45" ht="14.25" customHeight="1" x14ac:dyDescent="0.3">
      <c r="A421" s="91" t="str">
        <f t="shared" si="47"/>
        <v>ROSOLEN (Stiz) Stéphanie</v>
      </c>
      <c r="B421" s="91">
        <f t="shared" si="51"/>
        <v>372</v>
      </c>
      <c r="C421" s="138" t="s">
        <v>2354</v>
      </c>
      <c r="D421" s="91">
        <f>VLOOKUP(C421,Compte!F$1:K$398,6,FALSE)</f>
        <v>87</v>
      </c>
      <c r="E421" s="92" t="s">
        <v>144</v>
      </c>
      <c r="F421" s="93">
        <f>VLOOKUP(E421,Compte!A$1:K$398,2,FALSE)</f>
        <v>0</v>
      </c>
      <c r="G421" s="183">
        <v>2024</v>
      </c>
      <c r="H421" s="139">
        <v>45340</v>
      </c>
      <c r="I421" s="140" t="s">
        <v>2355</v>
      </c>
      <c r="J421" s="138" t="s">
        <v>485</v>
      </c>
      <c r="K421" s="141" t="s">
        <v>108</v>
      </c>
      <c r="L421" s="142">
        <v>28640</v>
      </c>
      <c r="M421" s="98">
        <f t="shared" si="46"/>
        <v>45</v>
      </c>
      <c r="N421" s="141" t="s">
        <v>2356</v>
      </c>
      <c r="O421" s="143">
        <v>5340</v>
      </c>
      <c r="P421" s="141" t="s">
        <v>2357</v>
      </c>
      <c r="Q421" s="99" t="s">
        <v>135</v>
      </c>
      <c r="R421" s="144" t="s">
        <v>147</v>
      </c>
      <c r="S421" s="144" t="s">
        <v>2358</v>
      </c>
      <c r="T421" s="583" t="s">
        <v>2359</v>
      </c>
      <c r="U421" s="146"/>
      <c r="V421" s="146"/>
      <c r="W421" s="146"/>
      <c r="X421" s="146"/>
      <c r="Y421" s="146"/>
      <c r="Z421" s="41" t="s">
        <v>2360</v>
      </c>
      <c r="AA421" s="91">
        <f>VLOOKUP(E421,Compte!A$1:K$398,9,FALSE)</f>
        <v>0</v>
      </c>
      <c r="AB421" s="102">
        <f t="shared" si="48"/>
        <v>120</v>
      </c>
      <c r="AC421" s="103">
        <f t="shared" si="49"/>
        <v>-120</v>
      </c>
      <c r="AD421" s="147" t="s">
        <v>144</v>
      </c>
      <c r="AE421" s="147" t="s">
        <v>151</v>
      </c>
      <c r="AF421" s="147" t="s">
        <v>117</v>
      </c>
      <c r="AG421" s="152">
        <v>1</v>
      </c>
      <c r="AH421" s="152" t="s">
        <v>1037</v>
      </c>
      <c r="AI421" s="526" t="s">
        <v>2361</v>
      </c>
      <c r="AJ421" s="103">
        <f t="shared" si="50"/>
        <v>110</v>
      </c>
      <c r="AK421" s="150"/>
      <c r="AL421" s="150">
        <v>110</v>
      </c>
      <c r="AM421" s="357"/>
      <c r="AN421" s="150">
        <v>10</v>
      </c>
      <c r="AO421" s="150"/>
      <c r="AP421" s="150"/>
      <c r="AQ421" s="108"/>
      <c r="AR421" s="109"/>
      <c r="AS421" s="110" t="str">
        <f>VLOOKUP(E421,Compte!A$1:K$398,10,FALSE)</f>
        <v>---</v>
      </c>
    </row>
    <row r="422" spans="1:45" ht="14.25" customHeight="1" x14ac:dyDescent="0.3">
      <c r="A422" s="91" t="str">
        <f t="shared" si="47"/>
        <v>ROUCOUX Juliette</v>
      </c>
      <c r="B422" s="91">
        <f t="shared" si="51"/>
        <v>373</v>
      </c>
      <c r="C422" s="92" t="s">
        <v>308</v>
      </c>
      <c r="D422" s="91">
        <f>VLOOKUP(C422,Compte!F$1:K$398,6,FALSE)</f>
        <v>4128</v>
      </c>
      <c r="E422" s="92">
        <v>4127</v>
      </c>
      <c r="F422" s="93">
        <f>VLOOKUP(E422,Compte!A$1:K$398,2,FALSE)</f>
        <v>45560</v>
      </c>
      <c r="G422" s="192">
        <v>2024</v>
      </c>
      <c r="H422" s="111">
        <v>45588</v>
      </c>
      <c r="I422" s="193" t="s">
        <v>2362</v>
      </c>
      <c r="J422" s="192" t="s">
        <v>221</v>
      </c>
      <c r="K422" s="113" t="s">
        <v>108</v>
      </c>
      <c r="L422" s="114">
        <v>40747</v>
      </c>
      <c r="M422" s="98">
        <f t="shared" si="46"/>
        <v>12</v>
      </c>
      <c r="N422" s="113" t="s">
        <v>2363</v>
      </c>
      <c r="O422" s="115">
        <v>5100</v>
      </c>
      <c r="P422" s="113" t="s">
        <v>134</v>
      </c>
      <c r="Q422" s="99" t="s">
        <v>135</v>
      </c>
      <c r="R422" s="116" t="s">
        <v>147</v>
      </c>
      <c r="S422" s="121" t="s">
        <v>2364</v>
      </c>
      <c r="T422" s="298" t="s">
        <v>2365</v>
      </c>
      <c r="U422" s="99" t="s">
        <v>2366</v>
      </c>
      <c r="V422" s="99" t="s">
        <v>2367</v>
      </c>
      <c r="W422" s="99" t="s">
        <v>140</v>
      </c>
      <c r="X422" s="99"/>
      <c r="Y422" s="99"/>
      <c r="Z422" s="41" t="s">
        <v>2368</v>
      </c>
      <c r="AA422" s="91">
        <f>VLOOKUP(E422,Compte!A$1:K$398,9,FALSE)</f>
        <v>240</v>
      </c>
      <c r="AB422" s="102">
        <f t="shared" si="48"/>
        <v>60</v>
      </c>
      <c r="AC422" s="103">
        <f t="shared" si="49"/>
        <v>180</v>
      </c>
      <c r="AD422" s="118" t="s">
        <v>144</v>
      </c>
      <c r="AE422" s="118" t="s">
        <v>450</v>
      </c>
      <c r="AF422" s="118" t="s">
        <v>188</v>
      </c>
      <c r="AG422" s="130"/>
      <c r="AH422" s="130"/>
      <c r="AI422" s="106" t="s">
        <v>968</v>
      </c>
      <c r="AJ422" s="103">
        <f t="shared" si="50"/>
        <v>80</v>
      </c>
      <c r="AK422" s="108">
        <v>30</v>
      </c>
      <c r="AL422" s="226">
        <v>50</v>
      </c>
      <c r="AM422" s="226">
        <v>-50</v>
      </c>
      <c r="AN422" s="108"/>
      <c r="AO422" s="108"/>
      <c r="AP422" s="108"/>
      <c r="AQ422" s="108">
        <v>30</v>
      </c>
      <c r="AR422" s="109"/>
      <c r="AS422" s="110" t="str">
        <f>VLOOKUP(E422,Compte!A$1:K$398,10,FALSE)</f>
        <v>Cotisation tardive 2024 2025 Roucoux Juliette + salle de sport (50?+ 150? + 40?)</v>
      </c>
    </row>
    <row r="423" spans="1:45" ht="14.25" customHeight="1" x14ac:dyDescent="0.3">
      <c r="A423" s="91" t="str">
        <f t="shared" si="47"/>
        <v>ROUCOUX Juliette</v>
      </c>
      <c r="B423" s="91">
        <f t="shared" si="51"/>
        <v>373</v>
      </c>
      <c r="C423" s="41" t="s">
        <v>308</v>
      </c>
      <c r="D423" s="91">
        <f>VLOOKUP(C423,Compte!F$1:K$398,6,FALSE)</f>
        <v>4128</v>
      </c>
      <c r="E423" s="92" t="s">
        <v>144</v>
      </c>
      <c r="F423" s="93">
        <f>VLOOKUP(E423,Compte!A$1:K$398,2,FALSE)</f>
        <v>0</v>
      </c>
      <c r="G423" s="94">
        <v>2025</v>
      </c>
      <c r="H423" s="95">
        <v>45588</v>
      </c>
      <c r="I423" s="84" t="s">
        <v>2362</v>
      </c>
      <c r="J423" s="41" t="s">
        <v>221</v>
      </c>
      <c r="K423" s="96" t="s">
        <v>108</v>
      </c>
      <c r="L423" s="97">
        <v>40747</v>
      </c>
      <c r="M423" s="98">
        <f t="shared" si="46"/>
        <v>12</v>
      </c>
      <c r="N423" s="96" t="s">
        <v>2363</v>
      </c>
      <c r="O423" s="99">
        <v>5100</v>
      </c>
      <c r="P423" s="96" t="s">
        <v>134</v>
      </c>
      <c r="Q423" s="99" t="s">
        <v>135</v>
      </c>
      <c r="R423" s="100" t="s">
        <v>147</v>
      </c>
      <c r="S423" s="188" t="s">
        <v>2364</v>
      </c>
      <c r="T423" s="490" t="s">
        <v>2365</v>
      </c>
      <c r="U423" s="99" t="s">
        <v>2366</v>
      </c>
      <c r="V423" s="99" t="s">
        <v>2367</v>
      </c>
      <c r="W423" s="99" t="s">
        <v>140</v>
      </c>
      <c r="X423" s="99"/>
      <c r="Y423" s="99"/>
      <c r="Z423" s="41" t="s">
        <v>2368</v>
      </c>
      <c r="AA423" s="91">
        <f>VLOOKUP(E423,Compte!A$1:K$398,9,FALSE)</f>
        <v>0</v>
      </c>
      <c r="AB423" s="102">
        <f t="shared" si="48"/>
        <v>180</v>
      </c>
      <c r="AC423" s="103">
        <f t="shared" si="49"/>
        <v>-180</v>
      </c>
      <c r="AD423" s="104" t="s">
        <v>144</v>
      </c>
      <c r="AE423" s="104" t="s">
        <v>450</v>
      </c>
      <c r="AF423" s="104" t="s">
        <v>188</v>
      </c>
      <c r="AG423" s="509"/>
      <c r="AH423" s="509"/>
      <c r="AI423" s="130"/>
      <c r="AJ423" s="103">
        <f t="shared" si="50"/>
        <v>150</v>
      </c>
      <c r="AK423" s="107">
        <v>50</v>
      </c>
      <c r="AL423" s="107">
        <v>100</v>
      </c>
      <c r="AM423" s="356"/>
      <c r="AN423" s="107"/>
      <c r="AO423" s="107"/>
      <c r="AP423" s="107"/>
      <c r="AQ423" s="108">
        <v>30</v>
      </c>
      <c r="AR423" s="109"/>
      <c r="AS423" s="110" t="str">
        <f>VLOOKUP(E423,Compte!A$1:K$398,10,FALSE)</f>
        <v>---</v>
      </c>
    </row>
    <row r="424" spans="1:45" ht="14.25" hidden="1" customHeight="1" x14ac:dyDescent="0.3">
      <c r="A424" s="91" t="str">
        <f t="shared" si="47"/>
        <v>SACRÉ Géraldine</v>
      </c>
      <c r="B424" s="91">
        <f t="shared" si="51"/>
        <v>374</v>
      </c>
      <c r="C424" s="154" t="s">
        <v>2369</v>
      </c>
      <c r="D424" s="91">
        <f>VLOOKUP(C424,Compte!F$1:K$398,6,FALSE)</f>
        <v>99</v>
      </c>
      <c r="E424" s="92">
        <v>99</v>
      </c>
      <c r="F424" s="93">
        <f>VLOOKUP(E424,Compte!A$1:K$398,2,FALSE)</f>
        <v>45335</v>
      </c>
      <c r="G424" s="192">
        <v>2024</v>
      </c>
      <c r="H424" s="111">
        <v>45340</v>
      </c>
      <c r="I424" s="282" t="s">
        <v>2370</v>
      </c>
      <c r="J424" s="283" t="s">
        <v>1252</v>
      </c>
      <c r="K424" s="134" t="s">
        <v>108</v>
      </c>
      <c r="L424" s="120">
        <v>30342</v>
      </c>
      <c r="M424" s="98">
        <f t="shared" si="46"/>
        <v>40</v>
      </c>
      <c r="N424" s="289" t="s">
        <v>2371</v>
      </c>
      <c r="O424" s="115">
        <v>5100</v>
      </c>
      <c r="P424" s="115" t="s">
        <v>134</v>
      </c>
      <c r="Q424" s="99" t="s">
        <v>135</v>
      </c>
      <c r="R424" s="116"/>
      <c r="S424" s="225" t="s">
        <v>2372</v>
      </c>
      <c r="T424" s="290" t="s">
        <v>2373</v>
      </c>
      <c r="U424" s="99"/>
      <c r="V424" s="99"/>
      <c r="W424" s="99"/>
      <c r="X424" s="99"/>
      <c r="Y424" s="99"/>
      <c r="Z424" s="41" t="s">
        <v>2374</v>
      </c>
      <c r="AA424" s="91">
        <f>VLOOKUP(E424,Compte!A$1:K$398,9,FALSE)</f>
        <v>90</v>
      </c>
      <c r="AB424" s="102">
        <f t="shared" si="48"/>
        <v>90</v>
      </c>
      <c r="AC424" s="103">
        <f t="shared" si="49"/>
        <v>0</v>
      </c>
      <c r="AD424" s="118" t="s">
        <v>108</v>
      </c>
      <c r="AE424" s="118" t="s">
        <v>1525</v>
      </c>
      <c r="AF424" s="118" t="s">
        <v>174</v>
      </c>
      <c r="AG424" s="119"/>
      <c r="AH424" s="119"/>
      <c r="AI424" s="106" t="s">
        <v>1629</v>
      </c>
      <c r="AJ424" s="103">
        <f t="shared" si="50"/>
        <v>50</v>
      </c>
      <c r="AK424" s="108">
        <v>50</v>
      </c>
      <c r="AL424" s="108"/>
      <c r="AM424" s="386">
        <v>-10</v>
      </c>
      <c r="AN424" s="92"/>
      <c r="AO424" s="92"/>
      <c r="AP424" s="92"/>
      <c r="AQ424" s="368">
        <v>50</v>
      </c>
      <c r="AR424" s="124"/>
      <c r="AS424" s="110" t="str">
        <f>VLOOKUP(E424,Compte!A$1:K$398,10,FALSE)</f>
        <v>Cotisation salle sacrE Geraldine</v>
      </c>
    </row>
    <row r="425" spans="1:45" ht="14.25" hidden="1" customHeight="1" x14ac:dyDescent="0.3">
      <c r="A425" s="91" t="str">
        <f t="shared" si="47"/>
        <v>SCHOUMACKER Hélène</v>
      </c>
      <c r="B425" s="91">
        <f t="shared" si="51"/>
        <v>375</v>
      </c>
      <c r="C425" s="92" t="s">
        <v>2375</v>
      </c>
      <c r="D425" s="91">
        <f>VLOOKUP(C425,Compte!F$1:K$398,6,FALSE)</f>
        <v>85</v>
      </c>
      <c r="E425" s="92">
        <v>73</v>
      </c>
      <c r="F425" s="93">
        <f>VLOOKUP(E425,Compte!A$1:K$398,2,FALSE)</f>
        <v>45322</v>
      </c>
      <c r="G425" s="128">
        <v>2024</v>
      </c>
      <c r="H425" s="111">
        <v>45340</v>
      </c>
      <c r="I425" s="112" t="s">
        <v>2376</v>
      </c>
      <c r="J425" s="92" t="s">
        <v>1846</v>
      </c>
      <c r="K425" s="134" t="s">
        <v>108</v>
      </c>
      <c r="L425" s="114">
        <v>16289</v>
      </c>
      <c r="M425" s="98">
        <f t="shared" si="46"/>
        <v>79</v>
      </c>
      <c r="N425" s="113" t="s">
        <v>2377</v>
      </c>
      <c r="O425" s="115">
        <v>5000</v>
      </c>
      <c r="P425" s="113" t="s">
        <v>186</v>
      </c>
      <c r="Q425" s="99" t="s">
        <v>135</v>
      </c>
      <c r="R425" s="116" t="s">
        <v>2378</v>
      </c>
      <c r="S425" s="116" t="s">
        <v>2379</v>
      </c>
      <c r="T425" s="129" t="s">
        <v>2380</v>
      </c>
      <c r="U425" s="99"/>
      <c r="V425" s="99"/>
      <c r="W425" s="99"/>
      <c r="X425" s="99"/>
      <c r="Y425" s="99"/>
      <c r="Z425" s="41" t="s">
        <v>2381</v>
      </c>
      <c r="AA425" s="91">
        <f>VLOOKUP(E425,Compte!A$1:K$398,9,FALSE)</f>
        <v>100</v>
      </c>
      <c r="AB425" s="102">
        <f t="shared" si="48"/>
        <v>130</v>
      </c>
      <c r="AC425" s="103">
        <f t="shared" si="49"/>
        <v>-30</v>
      </c>
      <c r="AD425" s="118" t="s">
        <v>160</v>
      </c>
      <c r="AE425" s="118" t="s">
        <v>161</v>
      </c>
      <c r="AF425" s="118" t="s">
        <v>211</v>
      </c>
      <c r="AG425" s="119">
        <v>1</v>
      </c>
      <c r="AH425" s="119" t="s">
        <v>526</v>
      </c>
      <c r="AI425" s="515" t="s">
        <v>212</v>
      </c>
      <c r="AJ425" s="103">
        <f t="shared" si="50"/>
        <v>90</v>
      </c>
      <c r="AK425" s="108">
        <v>50</v>
      </c>
      <c r="AL425" s="108">
        <v>40</v>
      </c>
      <c r="AM425" s="108"/>
      <c r="AN425" s="108">
        <v>10</v>
      </c>
      <c r="AO425" s="108"/>
      <c r="AP425" s="108"/>
      <c r="AQ425" s="108">
        <v>30</v>
      </c>
      <c r="AR425" s="109"/>
      <c r="AS425" s="110" t="str">
        <f>VLOOKUP(E425,Compte!A$1:K$398,10,FALSE)</f>
        <v>Schoumacker H 2024 Voile croisiere 90+ effectif 10</v>
      </c>
    </row>
    <row r="426" spans="1:45" ht="14.25" hidden="1" customHeight="1" x14ac:dyDescent="0.3">
      <c r="A426" s="91" t="str">
        <f t="shared" si="47"/>
        <v>SCHOUMACKER Hélène</v>
      </c>
      <c r="B426" s="91">
        <f t="shared" si="51"/>
        <v>375</v>
      </c>
      <c r="C426" s="92" t="s">
        <v>2375</v>
      </c>
      <c r="D426" s="91">
        <f>VLOOKUP(C426,Compte!F$1:K$398,6,FALSE)</f>
        <v>85</v>
      </c>
      <c r="E426" s="92">
        <v>85</v>
      </c>
      <c r="F426" s="93">
        <f>VLOOKUP(E426,Compte!A$1:K$398,2,FALSE)</f>
        <v>45328</v>
      </c>
      <c r="G426" s="128">
        <v>2024</v>
      </c>
      <c r="H426" s="111">
        <v>45340</v>
      </c>
      <c r="I426" s="112" t="s">
        <v>2376</v>
      </c>
      <c r="J426" s="92" t="s">
        <v>1846</v>
      </c>
      <c r="K426" s="134"/>
      <c r="L426" s="114"/>
      <c r="M426" s="98"/>
      <c r="N426" s="113"/>
      <c r="O426" s="115"/>
      <c r="P426" s="113"/>
      <c r="Q426" s="96"/>
      <c r="R426" s="116"/>
      <c r="S426" s="116"/>
      <c r="T426" s="129"/>
      <c r="U426" s="99"/>
      <c r="V426" s="99"/>
      <c r="W426" s="99"/>
      <c r="X426" s="99"/>
      <c r="Y426" s="99"/>
      <c r="Z426" s="41" t="s">
        <v>2381</v>
      </c>
      <c r="AA426" s="91">
        <f>VLOOKUP(E426,Compte!A$1:K$398,9,FALSE)</f>
        <v>30</v>
      </c>
      <c r="AB426" s="102">
        <f t="shared" si="48"/>
        <v>0</v>
      </c>
      <c r="AC426" s="103">
        <f t="shared" si="49"/>
        <v>30</v>
      </c>
      <c r="AD426" s="118" t="s">
        <v>160</v>
      </c>
      <c r="AE426" s="118" t="s">
        <v>161</v>
      </c>
      <c r="AF426" s="118" t="s">
        <v>211</v>
      </c>
      <c r="AG426" s="119"/>
      <c r="AH426" s="119"/>
      <c r="AI426" s="510" t="s">
        <v>330</v>
      </c>
      <c r="AJ426" s="103">
        <f t="shared" si="50"/>
        <v>0</v>
      </c>
      <c r="AK426" s="108"/>
      <c r="AL426" s="108"/>
      <c r="AM426" s="108"/>
      <c r="AN426" s="108"/>
      <c r="AO426" s="108"/>
      <c r="AP426" s="108"/>
      <c r="AQ426" s="108"/>
      <c r="AR426" s="109"/>
      <c r="AS426" s="110" t="str">
        <f>VLOOKUP(E426,Compte!A$1:K$398,10,FALSE)</f>
        <v>H Schoumacker complement salle de Sport</v>
      </c>
    </row>
    <row r="427" spans="1:45" ht="14.25" hidden="1" customHeight="1" x14ac:dyDescent="0.3">
      <c r="A427" s="91" t="str">
        <f t="shared" si="47"/>
        <v>SCHUBERT Jacques</v>
      </c>
      <c r="B427" s="91">
        <f t="shared" si="51"/>
        <v>376</v>
      </c>
      <c r="C427" s="92" t="s">
        <v>2382</v>
      </c>
      <c r="D427" s="91">
        <f>VLOOKUP(C427,Compte!F$1:K$398,6,FALSE)</f>
        <v>2002</v>
      </c>
      <c r="E427" s="92">
        <v>2002</v>
      </c>
      <c r="F427" s="93">
        <f>VLOOKUP(E427,Compte!A$1:K$398,2,FALSE)</f>
        <v>45378</v>
      </c>
      <c r="G427" s="192">
        <v>2024</v>
      </c>
      <c r="H427" s="111">
        <v>45427</v>
      </c>
      <c r="I427" s="282" t="s">
        <v>2383</v>
      </c>
      <c r="J427" s="283" t="s">
        <v>885</v>
      </c>
      <c r="K427" s="134" t="s">
        <v>121</v>
      </c>
      <c r="L427" s="227">
        <v>17228</v>
      </c>
      <c r="M427" s="98">
        <f t="shared" ref="M427:M472" si="52">DATEDIF(L427,$L$3,"y")</f>
        <v>76</v>
      </c>
      <c r="N427" s="228" t="s">
        <v>2384</v>
      </c>
      <c r="O427" s="229">
        <v>5100</v>
      </c>
      <c r="P427" s="228" t="s">
        <v>169</v>
      </c>
      <c r="Q427" s="436"/>
      <c r="R427" s="201" t="s">
        <v>2385</v>
      </c>
      <c r="S427" s="201" t="s">
        <v>2386</v>
      </c>
      <c r="T427" s="228" t="s">
        <v>2387</v>
      </c>
      <c r="U427" s="99"/>
      <c r="V427" s="99"/>
      <c r="W427" s="99"/>
      <c r="X427" s="99"/>
      <c r="Y427" s="99"/>
      <c r="Z427" s="41" t="s">
        <v>2388</v>
      </c>
      <c r="AA427" s="91">
        <f>VLOOKUP(E427,Compte!A$1:K$398,9,FALSE)</f>
        <v>240</v>
      </c>
      <c r="AB427" s="102">
        <f t="shared" si="48"/>
        <v>205</v>
      </c>
      <c r="AC427" s="103">
        <f t="shared" si="49"/>
        <v>35</v>
      </c>
      <c r="AD427" s="118" t="s">
        <v>115</v>
      </c>
      <c r="AE427" s="118" t="s">
        <v>116</v>
      </c>
      <c r="AF427" s="118" t="s">
        <v>117</v>
      </c>
      <c r="AG427" s="119"/>
      <c r="AH427" s="119"/>
      <c r="AI427" s="106"/>
      <c r="AJ427" s="103">
        <f t="shared" si="50"/>
        <v>205</v>
      </c>
      <c r="AK427" s="108">
        <v>140</v>
      </c>
      <c r="AL427" s="108">
        <v>65</v>
      </c>
      <c r="AM427" s="108"/>
      <c r="AN427" s="92"/>
      <c r="AO427" s="92"/>
      <c r="AP427" s="92"/>
      <c r="AQ427" s="92"/>
      <c r="AR427" s="124"/>
      <c r="AS427" s="110" t="str">
        <f>VLOOKUP(E427,Compte!A$1:K$398,10,FALSE)</f>
        <v>SCHUBERT JACQ UES  TENNIS 202</v>
      </c>
    </row>
    <row r="428" spans="1:45" ht="14.25" customHeight="1" x14ac:dyDescent="0.3">
      <c r="A428" s="91" t="str">
        <f t="shared" si="47"/>
        <v>SEPULCHRE (Antoine) Véronique</v>
      </c>
      <c r="B428" s="91">
        <f t="shared" si="51"/>
        <v>377</v>
      </c>
      <c r="C428" s="92" t="s">
        <v>165</v>
      </c>
      <c r="D428" s="91">
        <f>VLOOKUP(C428,Compte!F$1:K$398,6,FALSE)</f>
        <v>59</v>
      </c>
      <c r="E428" s="92">
        <v>58</v>
      </c>
      <c r="F428" s="93">
        <f>VLOOKUP(E428,Compte!A$1:K$398,2,FALSE)</f>
        <v>45316</v>
      </c>
      <c r="G428" s="94">
        <v>2024</v>
      </c>
      <c r="H428" s="111">
        <v>45340</v>
      </c>
      <c r="I428" s="112" t="s">
        <v>2391</v>
      </c>
      <c r="J428" s="92" t="s">
        <v>2392</v>
      </c>
      <c r="K428" s="113" t="s">
        <v>108</v>
      </c>
      <c r="L428" s="114">
        <v>25643</v>
      </c>
      <c r="M428" s="98">
        <f t="shared" si="52"/>
        <v>53</v>
      </c>
      <c r="N428" s="113" t="s">
        <v>2393</v>
      </c>
      <c r="O428" s="115">
        <v>5100</v>
      </c>
      <c r="P428" s="113" t="s">
        <v>169</v>
      </c>
      <c r="Q428" s="436"/>
      <c r="R428" s="116" t="s">
        <v>147</v>
      </c>
      <c r="S428" s="277" t="s">
        <v>2394</v>
      </c>
      <c r="T428" s="113" t="s">
        <v>2395</v>
      </c>
      <c r="U428" s="99"/>
      <c r="V428" s="99"/>
      <c r="W428" s="99"/>
      <c r="X428" s="99"/>
      <c r="Y428" s="99"/>
      <c r="Z428" s="41" t="s">
        <v>173</v>
      </c>
      <c r="AA428" s="91">
        <f>VLOOKUP(E428,Compte!A$1:K$398,9,FALSE)</f>
        <v>50</v>
      </c>
      <c r="AB428" s="102">
        <f t="shared" si="48"/>
        <v>50</v>
      </c>
      <c r="AC428" s="103">
        <f t="shared" si="49"/>
        <v>0</v>
      </c>
      <c r="AD428" s="118" t="s">
        <v>144</v>
      </c>
      <c r="AE428" s="118" t="s">
        <v>151</v>
      </c>
      <c r="AF428" s="118" t="s">
        <v>174</v>
      </c>
      <c r="AG428" s="119"/>
      <c r="AH428" s="119"/>
      <c r="AI428" s="525" t="s">
        <v>2396</v>
      </c>
      <c r="AJ428" s="103">
        <f t="shared" si="50"/>
        <v>50</v>
      </c>
      <c r="AK428" s="108">
        <v>50</v>
      </c>
      <c r="AL428" s="108"/>
      <c r="AM428" s="108"/>
      <c r="AN428" s="108"/>
      <c r="AO428" s="108"/>
      <c r="AP428" s="108"/>
      <c r="AQ428" s="108"/>
      <c r="AR428" s="109"/>
      <c r="AS428" s="110" t="str">
        <f>VLOOKUP(E428,Compte!A$1:K$398,10,FALSE)</f>
        <v>COTISATION 2024 - SYMPATHISANT ADULTE AVIRON - VERONIQUE SEPULCHRE</v>
      </c>
    </row>
    <row r="429" spans="1:45" ht="14.25" customHeight="1" x14ac:dyDescent="0.3">
      <c r="A429" s="91" t="str">
        <f t="shared" si="47"/>
        <v>S'HEEREN Emmanuel</v>
      </c>
      <c r="B429" s="91">
        <f t="shared" si="51"/>
        <v>378</v>
      </c>
      <c r="C429" s="138" t="s">
        <v>2397</v>
      </c>
      <c r="D429" s="91">
        <f>VLOOKUP(C429,Compte!F$1:K$398,6,FALSE)</f>
        <v>45</v>
      </c>
      <c r="E429" s="92">
        <v>45</v>
      </c>
      <c r="F429" s="93">
        <f>VLOOKUP(E429,Compte!A$1:K$398,2,FALSE)</f>
        <v>45314</v>
      </c>
      <c r="G429" s="183">
        <v>2024</v>
      </c>
      <c r="H429" s="139">
        <v>45340</v>
      </c>
      <c r="I429" s="206" t="s">
        <v>2398</v>
      </c>
      <c r="J429" s="207" t="s">
        <v>2399</v>
      </c>
      <c r="K429" s="208" t="s">
        <v>121</v>
      </c>
      <c r="L429" s="142">
        <v>28393</v>
      </c>
      <c r="M429" s="98">
        <f t="shared" si="52"/>
        <v>46</v>
      </c>
      <c r="N429" s="141" t="s">
        <v>2400</v>
      </c>
      <c r="O429" s="143">
        <v>5100</v>
      </c>
      <c r="P429" s="141" t="s">
        <v>176</v>
      </c>
      <c r="Q429" s="436"/>
      <c r="R429" s="144" t="s">
        <v>147</v>
      </c>
      <c r="S429" s="144" t="s">
        <v>2401</v>
      </c>
      <c r="T429" s="468" t="s">
        <v>2402</v>
      </c>
      <c r="U429" s="146"/>
      <c r="V429" s="146"/>
      <c r="W429" s="146"/>
      <c r="X429" s="146"/>
      <c r="Y429" s="146"/>
      <c r="Z429" s="41" t="s">
        <v>2403</v>
      </c>
      <c r="AA429" s="91">
        <f>VLOOKUP(E429,Compte!A$1:K$398,9,FALSE)</f>
        <v>260</v>
      </c>
      <c r="AB429" s="102">
        <f t="shared" si="48"/>
        <v>260</v>
      </c>
      <c r="AC429" s="103">
        <f t="shared" si="49"/>
        <v>0</v>
      </c>
      <c r="AD429" s="147" t="s">
        <v>144</v>
      </c>
      <c r="AE429" s="147" t="s">
        <v>151</v>
      </c>
      <c r="AF429" s="147" t="s">
        <v>188</v>
      </c>
      <c r="AG429" s="508"/>
      <c r="AH429" s="508"/>
      <c r="AI429" s="522" t="s">
        <v>2404</v>
      </c>
      <c r="AJ429" s="103">
        <f t="shared" si="50"/>
        <v>230</v>
      </c>
      <c r="AK429" s="150">
        <v>110</v>
      </c>
      <c r="AL429" s="150">
        <v>120</v>
      </c>
      <c r="AM429" s="357"/>
      <c r="AN429" s="150"/>
      <c r="AO429" s="150"/>
      <c r="AP429" s="150"/>
      <c r="AQ429" s="108">
        <v>30</v>
      </c>
      <c r="AR429" s="109"/>
      <c r="AS429" s="110" t="str">
        <f>VLOOKUP(E429,Compte!A$1:K$398,10,FALSE)</f>
        <v>Cotisation indiv adulte aviron 230? + acces salle 30?</v>
      </c>
    </row>
    <row r="430" spans="1:45" ht="14.25" hidden="1" customHeight="1" x14ac:dyDescent="0.3">
      <c r="A430" s="91" t="str">
        <f t="shared" si="47"/>
        <v>SIGARD Céline</v>
      </c>
      <c r="B430" s="91">
        <f t="shared" si="51"/>
        <v>379</v>
      </c>
      <c r="C430" s="92"/>
      <c r="D430" s="91" t="e">
        <f>VLOOKUP(C430,Compte!F$1:K$398,6,FALSE)</f>
        <v>#N/A</v>
      </c>
      <c r="E430" s="92">
        <v>4052</v>
      </c>
      <c r="F430" s="93">
        <f>VLOOKUP(E430,Compte!A$1:K$398,2,FALSE)</f>
        <v>45490</v>
      </c>
      <c r="G430" s="128">
        <v>2024</v>
      </c>
      <c r="H430" s="111">
        <v>45497</v>
      </c>
      <c r="I430" s="112" t="s">
        <v>2409</v>
      </c>
      <c r="J430" s="92" t="s">
        <v>1240</v>
      </c>
      <c r="K430" s="113" t="s">
        <v>108</v>
      </c>
      <c r="L430" s="114">
        <v>28871</v>
      </c>
      <c r="M430" s="98">
        <f t="shared" si="52"/>
        <v>44</v>
      </c>
      <c r="N430" s="113" t="s">
        <v>2410</v>
      </c>
      <c r="O430" s="115">
        <v>5100</v>
      </c>
      <c r="P430" s="113" t="s">
        <v>169</v>
      </c>
      <c r="Q430" s="99" t="s">
        <v>135</v>
      </c>
      <c r="R430" s="116" t="s">
        <v>147</v>
      </c>
      <c r="S430" s="284" t="s">
        <v>2411</v>
      </c>
      <c r="T430" s="113" t="s">
        <v>2412</v>
      </c>
      <c r="U430" s="99"/>
      <c r="V430" s="99"/>
      <c r="W430" s="99"/>
      <c r="X430" s="99"/>
      <c r="Y430" s="99"/>
      <c r="Z430" s="41" t="s">
        <v>2413</v>
      </c>
      <c r="AA430" s="91">
        <f>VLOOKUP(E430,Compte!A$1:K$398,9,FALSE)</f>
        <v>30</v>
      </c>
      <c r="AB430" s="102">
        <f t="shared" si="48"/>
        <v>30</v>
      </c>
      <c r="AC430" s="103">
        <f t="shared" si="49"/>
        <v>0</v>
      </c>
      <c r="AD430" s="118" t="s">
        <v>160</v>
      </c>
      <c r="AE430" s="118" t="s">
        <v>161</v>
      </c>
      <c r="AF430" s="118" t="s">
        <v>162</v>
      </c>
      <c r="AG430" s="119"/>
      <c r="AH430" s="119"/>
      <c r="AI430" s="518" t="s">
        <v>163</v>
      </c>
      <c r="AJ430" s="103">
        <f t="shared" si="50"/>
        <v>30</v>
      </c>
      <c r="AK430" s="108">
        <v>5</v>
      </c>
      <c r="AL430" s="108">
        <v>25</v>
      </c>
      <c r="AM430" s="108"/>
      <c r="AN430" s="108"/>
      <c r="AO430" s="108"/>
      <c r="AP430" s="108"/>
      <c r="AQ430" s="108"/>
      <c r="AR430" s="109"/>
      <c r="AS430" s="110" t="str">
        <f>VLOOKUP(E430,Compte!A$1:K$398,10,FALSE)</f>
        <v>Cotisation YA-MTP Celine Sigard</v>
      </c>
    </row>
    <row r="431" spans="1:45" ht="14.25" customHeight="1" x14ac:dyDescent="0.3">
      <c r="A431" s="91" t="str">
        <f t="shared" si="47"/>
        <v>SIMON Geneviève</v>
      </c>
      <c r="B431" s="91">
        <f t="shared" si="51"/>
        <v>380</v>
      </c>
      <c r="C431" s="41" t="s">
        <v>1108</v>
      </c>
      <c r="D431" s="91">
        <f>VLOOKUP(C431,Compte!F$1:K$398,6,FALSE)</f>
        <v>4021</v>
      </c>
      <c r="E431" s="41">
        <v>1007</v>
      </c>
      <c r="F431" s="93">
        <f>VLOOKUP(E431,Compte!A$1:K$398,2,FALSE)</f>
        <v>45359</v>
      </c>
      <c r="G431" s="94">
        <v>2024</v>
      </c>
      <c r="H431" s="95">
        <v>45374</v>
      </c>
      <c r="I431" s="84" t="s">
        <v>2414</v>
      </c>
      <c r="J431" s="41" t="s">
        <v>2415</v>
      </c>
      <c r="K431" s="96" t="s">
        <v>108</v>
      </c>
      <c r="L431" s="97">
        <v>26424</v>
      </c>
      <c r="M431" s="98">
        <f t="shared" si="52"/>
        <v>51</v>
      </c>
      <c r="N431" s="99" t="s">
        <v>1111</v>
      </c>
      <c r="O431" s="99">
        <v>5100</v>
      </c>
      <c r="P431" s="99" t="s">
        <v>123</v>
      </c>
      <c r="Q431" s="99" t="s">
        <v>135</v>
      </c>
      <c r="R431" s="100" t="s">
        <v>147</v>
      </c>
      <c r="S431" s="100" t="s">
        <v>1112</v>
      </c>
      <c r="T431" s="101" t="s">
        <v>1113</v>
      </c>
      <c r="U431" s="99"/>
      <c r="V431" s="99"/>
      <c r="W431" s="99"/>
      <c r="X431" s="99"/>
      <c r="Y431" s="99"/>
      <c r="Z431" s="41" t="s">
        <v>2416</v>
      </c>
      <c r="AA431" s="91">
        <f>VLOOKUP(E431,Compte!A$1:K$398,9,FALSE)</f>
        <v>230</v>
      </c>
      <c r="AB431" s="102">
        <f t="shared" si="48"/>
        <v>230</v>
      </c>
      <c r="AC431" s="103">
        <f t="shared" si="49"/>
        <v>0</v>
      </c>
      <c r="AD431" s="104" t="s">
        <v>144</v>
      </c>
      <c r="AE431" s="104" t="s">
        <v>151</v>
      </c>
      <c r="AF431" s="104" t="s">
        <v>188</v>
      </c>
      <c r="AG431" s="105"/>
      <c r="AH431" s="105"/>
      <c r="AI431" s="517" t="s">
        <v>2417</v>
      </c>
      <c r="AJ431" s="103">
        <f t="shared" si="50"/>
        <v>230</v>
      </c>
      <c r="AK431" s="107">
        <v>110</v>
      </c>
      <c r="AL431" s="107">
        <v>120</v>
      </c>
      <c r="AM431" s="356"/>
      <c r="AN431" s="107"/>
      <c r="AO431" s="107"/>
      <c r="AP431" s="107"/>
      <c r="AQ431" s="108"/>
      <c r="AR431" s="109"/>
      <c r="AS431" s="110" t="str">
        <f>VLOOKUP(E431,Compte!A$1:K$398,10,FALSE)</f>
        <v>Aviron 2024</v>
      </c>
    </row>
    <row r="432" spans="1:45" ht="14.25" hidden="1" customHeight="1" x14ac:dyDescent="0.3">
      <c r="A432" s="91" t="str">
        <f t="shared" si="47"/>
        <v>SMETS Tom</v>
      </c>
      <c r="B432" s="91">
        <f t="shared" si="51"/>
        <v>381</v>
      </c>
      <c r="C432" s="154" t="s">
        <v>308</v>
      </c>
      <c r="D432" s="91">
        <f>VLOOKUP(C432,Compte!F$1:K$398,6,FALSE)</f>
        <v>4128</v>
      </c>
      <c r="E432" s="92">
        <v>4114</v>
      </c>
      <c r="F432" s="93">
        <f>VLOOKUP(E432,Compte!A$1:K$398,2,FALSE)</f>
        <v>45544</v>
      </c>
      <c r="G432" s="128">
        <v>2024</v>
      </c>
      <c r="H432" s="111">
        <v>45552</v>
      </c>
      <c r="I432" s="112" t="s">
        <v>2419</v>
      </c>
      <c r="J432" s="92" t="s">
        <v>912</v>
      </c>
      <c r="K432" s="113" t="s">
        <v>121</v>
      </c>
      <c r="L432" s="120">
        <v>42416</v>
      </c>
      <c r="M432" s="98">
        <f t="shared" si="52"/>
        <v>7</v>
      </c>
      <c r="N432" s="115" t="s">
        <v>2420</v>
      </c>
      <c r="O432" s="115">
        <v>4520</v>
      </c>
      <c r="P432" s="115" t="s">
        <v>2421</v>
      </c>
      <c r="Q432" s="99" t="s">
        <v>135</v>
      </c>
      <c r="R432" s="116" t="s">
        <v>147</v>
      </c>
      <c r="S432" s="121" t="s">
        <v>2422</v>
      </c>
      <c r="T432" s="461" t="s">
        <v>2423</v>
      </c>
      <c r="U432" s="99" t="s">
        <v>2424</v>
      </c>
      <c r="V432" s="99" t="s">
        <v>1005</v>
      </c>
      <c r="W432" s="99"/>
      <c r="X432" s="99"/>
      <c r="Y432" s="99"/>
      <c r="Z432" s="41" t="s">
        <v>2425</v>
      </c>
      <c r="AA432" s="91">
        <f>VLOOKUP(E432,Compte!A$1:K$398,9,FALSE)</f>
        <v>30</v>
      </c>
      <c r="AB432" s="123">
        <f t="shared" si="48"/>
        <v>30</v>
      </c>
      <c r="AC432" s="91">
        <f t="shared" si="49"/>
        <v>0</v>
      </c>
      <c r="AD432" s="118" t="s">
        <v>160</v>
      </c>
      <c r="AE432" s="118" t="s">
        <v>164</v>
      </c>
      <c r="AF432" s="118" t="s">
        <v>162</v>
      </c>
      <c r="AG432" s="152"/>
      <c r="AH432" s="152"/>
      <c r="AI432" s="391" t="s">
        <v>318</v>
      </c>
      <c r="AJ432" s="103">
        <f t="shared" si="50"/>
        <v>30</v>
      </c>
      <c r="AK432" s="92">
        <v>5</v>
      </c>
      <c r="AL432" s="92">
        <v>25</v>
      </c>
      <c r="AM432" s="92"/>
      <c r="AN432" s="92"/>
      <c r="AO432" s="92"/>
      <c r="AP432" s="92"/>
      <c r="AQ432" s="92"/>
      <c r="AR432" s="124"/>
      <c r="AS432" s="110" t="str">
        <f>VLOOKUP(E432,Compte!A$1:K$398,10,FALSE)</f>
        <v>240-101-0026 cotisation YJ-MTP Tom Smets</v>
      </c>
    </row>
    <row r="433" spans="1:45" ht="14.25" hidden="1" customHeight="1" x14ac:dyDescent="0.3">
      <c r="A433" s="91" t="str">
        <f t="shared" si="47"/>
        <v>SONNET Isabelle</v>
      </c>
      <c r="B433" s="91">
        <f t="shared" si="51"/>
        <v>382</v>
      </c>
      <c r="C433" s="399" t="s">
        <v>2426</v>
      </c>
      <c r="D433" s="91">
        <f>VLOOKUP(C433,Compte!F$1:K$398,6,FALSE)</f>
        <v>128</v>
      </c>
      <c r="E433" s="92">
        <v>128</v>
      </c>
      <c r="F433" s="93">
        <f>VLOOKUP(E433,Compte!A$1:K$398,2,FALSE)</f>
        <v>45345</v>
      </c>
      <c r="G433" s="94">
        <v>2024</v>
      </c>
      <c r="H433" s="139">
        <v>45357</v>
      </c>
      <c r="I433" s="140" t="s">
        <v>2427</v>
      </c>
      <c r="J433" s="92" t="s">
        <v>1129</v>
      </c>
      <c r="K433" s="113" t="s">
        <v>108</v>
      </c>
      <c r="L433" s="120">
        <v>21549</v>
      </c>
      <c r="M433" s="98">
        <f t="shared" si="52"/>
        <v>65</v>
      </c>
      <c r="N433" s="349" t="s">
        <v>2428</v>
      </c>
      <c r="O433" s="143">
        <v>5100</v>
      </c>
      <c r="P433" s="143" t="s">
        <v>176</v>
      </c>
      <c r="Q433" s="99" t="s">
        <v>135</v>
      </c>
      <c r="R433" s="116" t="s">
        <v>147</v>
      </c>
      <c r="S433" s="116" t="s">
        <v>2429</v>
      </c>
      <c r="T433" s="425" t="s">
        <v>2430</v>
      </c>
      <c r="U433" s="99"/>
      <c r="V433" s="99"/>
      <c r="W433" s="99"/>
      <c r="X433" s="99"/>
      <c r="Y433" s="99"/>
      <c r="Z433" s="41" t="s">
        <v>2431</v>
      </c>
      <c r="AA433" s="91">
        <f>VLOOKUP(E433,Compte!A$1:K$398,9,FALSE)</f>
        <v>175</v>
      </c>
      <c r="AB433" s="123">
        <f t="shared" si="48"/>
        <v>175</v>
      </c>
      <c r="AC433" s="91">
        <f t="shared" si="49"/>
        <v>0</v>
      </c>
      <c r="AD433" s="147" t="s">
        <v>115</v>
      </c>
      <c r="AE433" s="147" t="s">
        <v>116</v>
      </c>
      <c r="AF433" s="147" t="s">
        <v>188</v>
      </c>
      <c r="AG433" s="508"/>
      <c r="AH433" s="508"/>
      <c r="AI433" s="149"/>
      <c r="AJ433" s="103">
        <f t="shared" si="50"/>
        <v>175</v>
      </c>
      <c r="AK433" s="138">
        <v>110</v>
      </c>
      <c r="AL433" s="138">
        <v>65</v>
      </c>
      <c r="AM433" s="358"/>
      <c r="AN433" s="138"/>
      <c r="AO433" s="138"/>
      <c r="AP433" s="138"/>
      <c r="AQ433" s="92"/>
      <c r="AR433" s="124"/>
      <c r="AS433" s="110" t="str">
        <f>VLOOKUP(E433,Compte!A$1:K$398,10,FALSE)</f>
        <v>cot tennis 2024 Sonnet Isabelle</v>
      </c>
    </row>
    <row r="434" spans="1:45" ht="14.25" customHeight="1" x14ac:dyDescent="0.3">
      <c r="A434" s="91" t="str">
        <f t="shared" si="47"/>
        <v>SORGELOOS Nicole</v>
      </c>
      <c r="B434" s="91">
        <f t="shared" si="51"/>
        <v>383</v>
      </c>
      <c r="C434" s="138" t="s">
        <v>2432</v>
      </c>
      <c r="D434" s="91">
        <f>VLOOKUP(C434,Compte!F$1:K$398,6,FALSE)</f>
        <v>185</v>
      </c>
      <c r="E434" s="92">
        <v>185</v>
      </c>
      <c r="F434" s="93">
        <f>VLOOKUP(E434,Compte!A$1:K$398,2,FALSE)</f>
        <v>45369</v>
      </c>
      <c r="G434" s="183">
        <v>2024</v>
      </c>
      <c r="H434" s="139">
        <v>45381</v>
      </c>
      <c r="I434" s="140" t="s">
        <v>2433</v>
      </c>
      <c r="J434" s="92" t="s">
        <v>1997</v>
      </c>
      <c r="K434" s="408" t="s">
        <v>108</v>
      </c>
      <c r="L434" s="414">
        <v>18843</v>
      </c>
      <c r="M434" s="98">
        <f t="shared" si="52"/>
        <v>72</v>
      </c>
      <c r="N434" s="143" t="s">
        <v>2434</v>
      </c>
      <c r="O434" s="143">
        <v>8300</v>
      </c>
      <c r="P434" s="143" t="s">
        <v>2435</v>
      </c>
      <c r="Q434" s="99" t="s">
        <v>135</v>
      </c>
      <c r="R434" s="438" t="s">
        <v>147</v>
      </c>
      <c r="S434" s="438" t="s">
        <v>2436</v>
      </c>
      <c r="T434" s="605" t="s">
        <v>2437</v>
      </c>
      <c r="U434" s="146"/>
      <c r="V434" s="146"/>
      <c r="W434" s="146"/>
      <c r="X434" s="146"/>
      <c r="Y434" s="146"/>
      <c r="Z434" s="41" t="s">
        <v>2438</v>
      </c>
      <c r="AA434" s="91">
        <f>VLOOKUP(E434,Compte!A$1:K$398,9,FALSE)</f>
        <v>230</v>
      </c>
      <c r="AB434" s="123">
        <f t="shared" si="48"/>
        <v>230</v>
      </c>
      <c r="AC434" s="91">
        <f t="shared" si="49"/>
        <v>0</v>
      </c>
      <c r="AD434" s="147" t="s">
        <v>144</v>
      </c>
      <c r="AE434" s="147" t="s">
        <v>151</v>
      </c>
      <c r="AF434" s="147" t="s">
        <v>188</v>
      </c>
      <c r="AG434" s="508"/>
      <c r="AH434" s="508"/>
      <c r="AI434" s="530" t="s">
        <v>2439</v>
      </c>
      <c r="AJ434" s="103">
        <f t="shared" si="50"/>
        <v>230</v>
      </c>
      <c r="AK434" s="138">
        <v>110</v>
      </c>
      <c r="AL434" s="138">
        <v>120</v>
      </c>
      <c r="AM434" s="358"/>
      <c r="AN434" s="138"/>
      <c r="AO434" s="138"/>
      <c r="AP434" s="138"/>
      <c r="AQ434" s="92"/>
      <c r="AR434" s="124"/>
      <c r="AS434" s="110" t="str">
        <f>VLOOKUP(E434,Compte!A$1:K$398,10,FALSE)</f>
        <v>Cotisation aviron</v>
      </c>
    </row>
    <row r="435" spans="1:45" ht="14.25" customHeight="1" x14ac:dyDescent="0.3">
      <c r="A435" s="91" t="str">
        <f t="shared" si="47"/>
        <v>SPRIET Michèle</v>
      </c>
      <c r="B435" s="91">
        <f t="shared" si="51"/>
        <v>384</v>
      </c>
      <c r="C435" s="92" t="s">
        <v>2440</v>
      </c>
      <c r="D435" s="91">
        <f>VLOOKUP(C435,Compte!F$1:K$398,6,FALSE)</f>
        <v>1006</v>
      </c>
      <c r="E435" s="92">
        <v>1006</v>
      </c>
      <c r="F435" s="93">
        <f>VLOOKUP(E435,Compte!A$1:K$398,2,FALSE)</f>
        <v>45358</v>
      </c>
      <c r="G435" s="173">
        <v>2024</v>
      </c>
      <c r="H435" s="95">
        <v>45374</v>
      </c>
      <c r="I435" s="112" t="s">
        <v>2441</v>
      </c>
      <c r="J435" s="92" t="s">
        <v>2329</v>
      </c>
      <c r="K435" s="113" t="s">
        <v>108</v>
      </c>
      <c r="L435" s="114">
        <v>24990</v>
      </c>
      <c r="M435" s="98">
        <f t="shared" si="52"/>
        <v>55</v>
      </c>
      <c r="N435" s="113" t="s">
        <v>2442</v>
      </c>
      <c r="O435" s="115" t="s">
        <v>2443</v>
      </c>
      <c r="P435" s="113" t="s">
        <v>2444</v>
      </c>
      <c r="Q435" s="99" t="s">
        <v>688</v>
      </c>
      <c r="R435" s="116" t="s">
        <v>147</v>
      </c>
      <c r="S435" s="180" t="s">
        <v>2445</v>
      </c>
      <c r="T435" s="113" t="s">
        <v>2446</v>
      </c>
      <c r="U435" s="99"/>
      <c r="V435" s="99"/>
      <c r="W435" s="99"/>
      <c r="X435" s="99"/>
      <c r="Y435" s="99"/>
      <c r="Z435" s="41" t="s">
        <v>2447</v>
      </c>
      <c r="AA435" s="91">
        <f>VLOOKUP(E435,Compte!A$1:K$398,9,FALSE)</f>
        <v>230</v>
      </c>
      <c r="AB435" s="102">
        <f t="shared" si="48"/>
        <v>230</v>
      </c>
      <c r="AC435" s="103">
        <f t="shared" si="49"/>
        <v>0</v>
      </c>
      <c r="AD435" s="118" t="s">
        <v>144</v>
      </c>
      <c r="AE435" s="118" t="s">
        <v>151</v>
      </c>
      <c r="AF435" s="118" t="s">
        <v>188</v>
      </c>
      <c r="AG435" s="119"/>
      <c r="AH435" s="119"/>
      <c r="AI435" s="521" t="s">
        <v>2448</v>
      </c>
      <c r="AJ435" s="103">
        <f t="shared" si="50"/>
        <v>230</v>
      </c>
      <c r="AK435" s="108">
        <v>110</v>
      </c>
      <c r="AL435" s="108">
        <v>120</v>
      </c>
      <c r="AM435" s="108"/>
      <c r="AN435" s="108"/>
      <c r="AO435" s="108"/>
      <c r="AP435" s="108"/>
      <c r="AQ435" s="108"/>
      <c r="AR435" s="109"/>
      <c r="AS435" s="110" t="str">
        <f>VLOOKUP(E435,Compte!A$1:K$398,10,FALSE)</f>
        <v>COTISATION CLUB + AVIRON MICHELE SPRIET</v>
      </c>
    </row>
    <row r="436" spans="1:45" ht="14.25" hidden="1" customHeight="1" x14ac:dyDescent="0.3">
      <c r="A436" s="91" t="str">
        <f t="shared" si="47"/>
        <v>SPROCKEELS Thomas</v>
      </c>
      <c r="B436" s="91">
        <f t="shared" si="51"/>
        <v>385</v>
      </c>
      <c r="C436" s="92" t="s">
        <v>2449</v>
      </c>
      <c r="D436" s="91">
        <f>VLOOKUP(C436,Compte!F$1:K$398,6,FALSE)</f>
        <v>220</v>
      </c>
      <c r="E436" s="92">
        <v>220</v>
      </c>
      <c r="F436" s="93">
        <f>VLOOKUP(E436,Compte!A$1:K$398,2,FALSE)</f>
        <v>45377</v>
      </c>
      <c r="G436" s="94">
        <v>2024</v>
      </c>
      <c r="H436" s="111">
        <v>45381</v>
      </c>
      <c r="I436" s="112" t="s">
        <v>2450</v>
      </c>
      <c r="J436" s="92" t="s">
        <v>969</v>
      </c>
      <c r="K436" s="113" t="s">
        <v>121</v>
      </c>
      <c r="L436" s="114">
        <v>31754</v>
      </c>
      <c r="M436" s="98">
        <f t="shared" si="52"/>
        <v>37</v>
      </c>
      <c r="N436" s="115" t="s">
        <v>2451</v>
      </c>
      <c r="O436" s="115">
        <v>5100</v>
      </c>
      <c r="P436" s="115" t="s">
        <v>186</v>
      </c>
      <c r="Q436" s="99" t="s">
        <v>135</v>
      </c>
      <c r="R436" s="116" t="s">
        <v>147</v>
      </c>
      <c r="S436" s="116" t="s">
        <v>2452</v>
      </c>
      <c r="T436" s="126" t="s">
        <v>2453</v>
      </c>
      <c r="U436" s="99"/>
      <c r="V436" s="99"/>
      <c r="W436" s="99"/>
      <c r="X436" s="99"/>
      <c r="Y436" s="99"/>
      <c r="Z436" s="41" t="s">
        <v>2454</v>
      </c>
      <c r="AA436" s="91">
        <f>VLOOKUP(E436,Compte!A$1:K$398,9,FALSE)</f>
        <v>175</v>
      </c>
      <c r="AB436" s="102">
        <f t="shared" si="48"/>
        <v>175</v>
      </c>
      <c r="AC436" s="103">
        <f t="shared" si="49"/>
        <v>0</v>
      </c>
      <c r="AD436" s="118" t="s">
        <v>115</v>
      </c>
      <c r="AE436" s="118" t="s">
        <v>116</v>
      </c>
      <c r="AF436" s="118" t="s">
        <v>188</v>
      </c>
      <c r="AG436" s="119"/>
      <c r="AH436" s="119"/>
      <c r="AI436" s="130"/>
      <c r="AJ436" s="103">
        <f t="shared" si="50"/>
        <v>175</v>
      </c>
      <c r="AK436" s="108">
        <v>110</v>
      </c>
      <c r="AL436" s="108">
        <v>65</v>
      </c>
      <c r="AM436" s="108"/>
      <c r="AN436" s="92"/>
      <c r="AO436" s="92"/>
      <c r="AP436" s="92"/>
      <c r="AQ436" s="92"/>
      <c r="AR436" s="124"/>
      <c r="AS436" s="110" t="str">
        <f>VLOOKUP(E436,Compte!A$1:K$398,10,FALSE)</f>
        <v>Cotisation Tennis 2024 Sprockeels Thomas</v>
      </c>
    </row>
    <row r="437" spans="1:45" ht="14.25" customHeight="1" x14ac:dyDescent="0.3">
      <c r="A437" s="91" t="str">
        <f t="shared" si="47"/>
        <v>STALLAERTS Ariane</v>
      </c>
      <c r="B437" s="91">
        <f t="shared" si="51"/>
        <v>386</v>
      </c>
      <c r="C437" s="92" t="s">
        <v>2455</v>
      </c>
      <c r="D437" s="91">
        <f>VLOOKUP(C437,Compte!F$1:K$398,6,FALSE)</f>
        <v>0.09</v>
      </c>
      <c r="E437" s="92">
        <v>0.09</v>
      </c>
      <c r="F437" s="93">
        <f>VLOOKUP(E437,Compte!A$1:K$398,2,FALSE)</f>
        <v>45291</v>
      </c>
      <c r="G437" s="94">
        <v>2024</v>
      </c>
      <c r="H437" s="111">
        <v>45428</v>
      </c>
      <c r="I437" s="112" t="s">
        <v>2456</v>
      </c>
      <c r="J437" s="92" t="s">
        <v>428</v>
      </c>
      <c r="K437" s="113" t="s">
        <v>108</v>
      </c>
      <c r="L437" s="114">
        <v>21478</v>
      </c>
      <c r="M437" s="98">
        <f t="shared" si="52"/>
        <v>65</v>
      </c>
      <c r="N437" s="115" t="s">
        <v>2457</v>
      </c>
      <c r="O437" s="115">
        <v>1050</v>
      </c>
      <c r="P437" s="115" t="s">
        <v>2458</v>
      </c>
      <c r="Q437" s="99" t="s">
        <v>135</v>
      </c>
      <c r="R437" s="116" t="s">
        <v>147</v>
      </c>
      <c r="S437" s="116" t="s">
        <v>2459</v>
      </c>
      <c r="T437" s="456" t="s">
        <v>2460</v>
      </c>
      <c r="U437" s="99"/>
      <c r="V437" s="99"/>
      <c r="W437" s="99"/>
      <c r="X437" s="99"/>
      <c r="Y437" s="99"/>
      <c r="Z437" s="41" t="s">
        <v>789</v>
      </c>
      <c r="AA437" s="91">
        <f>VLOOKUP(E437,Compte!A$1:K$398,9,FALSE)</f>
        <v>265</v>
      </c>
      <c r="AB437" s="102">
        <f t="shared" si="48"/>
        <v>265</v>
      </c>
      <c r="AC437" s="103">
        <f t="shared" si="49"/>
        <v>0</v>
      </c>
      <c r="AD437" s="118" t="s">
        <v>144</v>
      </c>
      <c r="AE437" s="118" t="s">
        <v>151</v>
      </c>
      <c r="AF437" s="118" t="s">
        <v>117</v>
      </c>
      <c r="AG437" s="119"/>
      <c r="AH437" s="119"/>
      <c r="AI437" s="176" t="s">
        <v>2461</v>
      </c>
      <c r="AJ437" s="103">
        <f t="shared" si="50"/>
        <v>265</v>
      </c>
      <c r="AK437" s="108">
        <v>140</v>
      </c>
      <c r="AL437" s="108">
        <v>125</v>
      </c>
      <c r="AM437" s="108"/>
      <c r="AN437" s="92"/>
      <c r="AO437" s="92"/>
      <c r="AP437" s="92"/>
      <c r="AQ437" s="92"/>
      <c r="AR437" s="124"/>
      <c r="AS437" s="110" t="str">
        <f>VLOOKUP(E437,Compte!A$1:K$398,10,FALSE)</f>
        <v>Cotisation 2024 familiale avec B. de Cordoue</v>
      </c>
    </row>
    <row r="438" spans="1:45" ht="14.25" customHeight="1" x14ac:dyDescent="0.3">
      <c r="A438" s="91" t="str">
        <f t="shared" si="47"/>
        <v>STASSE Ghislaine</v>
      </c>
      <c r="B438" s="91">
        <f t="shared" si="51"/>
        <v>387</v>
      </c>
      <c r="C438" s="92" t="s">
        <v>2462</v>
      </c>
      <c r="D438" s="91">
        <f>VLOOKUP(C438,Compte!F$1:K$398,6,FALSE)</f>
        <v>4033</v>
      </c>
      <c r="E438" s="92">
        <v>4033</v>
      </c>
      <c r="F438" s="93">
        <f>VLOOKUP(E438,Compte!A$1:K$398,2,FALSE)</f>
        <v>45447</v>
      </c>
      <c r="G438" s="94">
        <v>2024</v>
      </c>
      <c r="H438" s="111">
        <v>45467</v>
      </c>
      <c r="I438" s="112" t="s">
        <v>2463</v>
      </c>
      <c r="J438" s="92" t="s">
        <v>2464</v>
      </c>
      <c r="K438" s="113" t="s">
        <v>108</v>
      </c>
      <c r="L438" s="114">
        <v>18994</v>
      </c>
      <c r="M438" s="98">
        <f t="shared" si="52"/>
        <v>71</v>
      </c>
      <c r="N438" s="115" t="s">
        <v>2465</v>
      </c>
      <c r="O438" s="115">
        <v>5000</v>
      </c>
      <c r="P438" s="115" t="s">
        <v>186</v>
      </c>
      <c r="Q438" s="99" t="s">
        <v>135</v>
      </c>
      <c r="R438" s="116" t="s">
        <v>147</v>
      </c>
      <c r="S438" s="116" t="s">
        <v>2466</v>
      </c>
      <c r="T438" s="126" t="s">
        <v>2467</v>
      </c>
      <c r="U438" s="99"/>
      <c r="V438" s="99"/>
      <c r="W438" s="99"/>
      <c r="X438" s="99"/>
      <c r="Y438" s="99"/>
      <c r="Z438" s="41" t="s">
        <v>2468</v>
      </c>
      <c r="AA438" s="91">
        <f>VLOOKUP(E438,Compte!A$1:K$398,9,FALSE)</f>
        <v>180</v>
      </c>
      <c r="AB438" s="123">
        <f t="shared" si="48"/>
        <v>180</v>
      </c>
      <c r="AC438" s="91">
        <f t="shared" si="49"/>
        <v>0</v>
      </c>
      <c r="AD438" s="118" t="s">
        <v>144</v>
      </c>
      <c r="AE438" s="118" t="s">
        <v>151</v>
      </c>
      <c r="AF438" s="118" t="s">
        <v>174</v>
      </c>
      <c r="AG438" s="119"/>
      <c r="AH438" s="119"/>
      <c r="AI438" s="614"/>
      <c r="AJ438" s="103">
        <f t="shared" si="50"/>
        <v>50</v>
      </c>
      <c r="AK438" s="92">
        <v>50</v>
      </c>
      <c r="AL438" s="92"/>
      <c r="AM438" s="92"/>
      <c r="AN438" s="92"/>
      <c r="AO438" s="92"/>
      <c r="AP438" s="92"/>
      <c r="AQ438" s="92">
        <v>130</v>
      </c>
      <c r="AR438" s="124"/>
      <c r="AS438" s="110" t="str">
        <f>VLOOKUP(E438,Compte!A$1:K$398,10,FALSE)</f>
        <v>cotisations Sympathisant 2024 + salle de sports 50 +130</v>
      </c>
    </row>
    <row r="439" spans="1:45" ht="14.25" customHeight="1" x14ac:dyDescent="0.3">
      <c r="A439" s="91" t="str">
        <f t="shared" si="47"/>
        <v>STIZ Laurent</v>
      </c>
      <c r="B439" s="91">
        <f t="shared" si="51"/>
        <v>388</v>
      </c>
      <c r="C439" s="92" t="s">
        <v>2354</v>
      </c>
      <c r="D439" s="91">
        <f>VLOOKUP(C439,Compte!F$1:K$398,6,FALSE)</f>
        <v>87</v>
      </c>
      <c r="E439" s="92">
        <v>87</v>
      </c>
      <c r="F439" s="93">
        <f>VLOOKUP(E439,Compte!A$1:K$398,2,FALSE)</f>
        <v>45329</v>
      </c>
      <c r="G439" s="94">
        <v>2024</v>
      </c>
      <c r="H439" s="111">
        <v>45340</v>
      </c>
      <c r="I439" s="112" t="s">
        <v>2469</v>
      </c>
      <c r="J439" s="92" t="s">
        <v>914</v>
      </c>
      <c r="K439" s="113" t="s">
        <v>121</v>
      </c>
      <c r="L439" s="114">
        <v>25333</v>
      </c>
      <c r="M439" s="98">
        <f t="shared" si="52"/>
        <v>54</v>
      </c>
      <c r="N439" s="113" t="s">
        <v>2356</v>
      </c>
      <c r="O439" s="115">
        <v>5340</v>
      </c>
      <c r="P439" s="113" t="s">
        <v>2357</v>
      </c>
      <c r="Q439" s="99" t="s">
        <v>135</v>
      </c>
      <c r="R439" s="116" t="s">
        <v>147</v>
      </c>
      <c r="S439" s="116" t="s">
        <v>2470</v>
      </c>
      <c r="T439" s="489" t="s">
        <v>2471</v>
      </c>
      <c r="U439" s="99"/>
      <c r="V439" s="99"/>
      <c r="W439" s="99"/>
      <c r="X439" s="99"/>
      <c r="Y439" s="99"/>
      <c r="Z439" s="41" t="s">
        <v>2360</v>
      </c>
      <c r="AA439" s="91">
        <f>VLOOKUP(E439,Compte!A$1:K$398,9,FALSE)</f>
        <v>395</v>
      </c>
      <c r="AB439" s="102">
        <f t="shared" si="48"/>
        <v>275</v>
      </c>
      <c r="AC439" s="103">
        <f t="shared" si="49"/>
        <v>120</v>
      </c>
      <c r="AD439" s="118" t="s">
        <v>144</v>
      </c>
      <c r="AE439" s="118" t="s">
        <v>151</v>
      </c>
      <c r="AF439" s="118" t="s">
        <v>117</v>
      </c>
      <c r="AG439" s="119">
        <v>1</v>
      </c>
      <c r="AH439" s="119" t="s">
        <v>1037</v>
      </c>
      <c r="AI439" s="175" t="s">
        <v>2472</v>
      </c>
      <c r="AJ439" s="103">
        <f t="shared" si="50"/>
        <v>265</v>
      </c>
      <c r="AK439" s="108">
        <v>140</v>
      </c>
      <c r="AL439" s="108">
        <v>125</v>
      </c>
      <c r="AM439" s="108"/>
      <c r="AN439" s="108">
        <v>10</v>
      </c>
      <c r="AO439" s="108"/>
      <c r="AP439" s="108"/>
      <c r="AQ439" s="108"/>
      <c r="AR439" s="109"/>
      <c r="AS439" s="110" t="str">
        <f>VLOOKUP(E439,Compte!A$1:K$398,10,FALSE)</f>
        <v>Cotisation 2024 club, section Aviron famille 2 adultes,          membre effectif pour Laurent Stiz et Stephanie Rosolen</v>
      </c>
    </row>
    <row r="440" spans="1:45" ht="14.25" hidden="1" customHeight="1" x14ac:dyDescent="0.3">
      <c r="A440" s="91" t="str">
        <f t="shared" si="47"/>
        <v>STÖCKLIN Laurent</v>
      </c>
      <c r="B440" s="91">
        <f t="shared" si="51"/>
        <v>389</v>
      </c>
      <c r="C440" s="161"/>
      <c r="D440" s="91" t="e">
        <f>VLOOKUP(C440,Compte!F$1:K$398,6,FALSE)</f>
        <v>#N/A</v>
      </c>
      <c r="E440" s="92">
        <v>422</v>
      </c>
      <c r="F440" s="93">
        <f>VLOOKUP(E440,Compte!A$1:K$398,2,FALSE)</f>
        <v>45588</v>
      </c>
      <c r="G440" s="401">
        <v>2024</v>
      </c>
      <c r="H440" s="162">
        <v>45651</v>
      </c>
      <c r="I440" s="178" t="s">
        <v>3831</v>
      </c>
      <c r="J440" s="161" t="s">
        <v>914</v>
      </c>
      <c r="K440" s="165" t="s">
        <v>121</v>
      </c>
      <c r="L440" s="166">
        <v>30304</v>
      </c>
      <c r="M440" s="98">
        <f t="shared" si="52"/>
        <v>41</v>
      </c>
      <c r="N440" s="146" t="s">
        <v>3832</v>
      </c>
      <c r="O440" s="146">
        <v>5031</v>
      </c>
      <c r="P440" s="146" t="s">
        <v>3833</v>
      </c>
      <c r="Q440" s="99" t="s">
        <v>135</v>
      </c>
      <c r="R440" s="167" t="s">
        <v>147</v>
      </c>
      <c r="S440" s="568" t="s">
        <v>3834</v>
      </c>
      <c r="T440" s="596" t="s">
        <v>3835</v>
      </c>
      <c r="U440" s="146"/>
      <c r="V440" s="146"/>
      <c r="W440" s="146"/>
      <c r="X440" s="146"/>
      <c r="Y440" s="146"/>
      <c r="Z440" s="41" t="s">
        <v>3836</v>
      </c>
      <c r="AA440" s="91">
        <f>VLOOKUP(E440,Compte!A$1:K$398,9,FALSE)</f>
        <v>90</v>
      </c>
      <c r="AB440" s="123">
        <f t="shared" si="48"/>
        <v>90</v>
      </c>
      <c r="AC440" s="91">
        <f t="shared" si="49"/>
        <v>0</v>
      </c>
      <c r="AD440" s="168" t="s">
        <v>160</v>
      </c>
      <c r="AE440" s="168" t="s">
        <v>161</v>
      </c>
      <c r="AF440" s="168" t="s">
        <v>211</v>
      </c>
      <c r="AG440" s="507"/>
      <c r="AH440" s="507"/>
      <c r="AI440" s="516" t="s">
        <v>3844</v>
      </c>
      <c r="AJ440" s="103">
        <f t="shared" si="50"/>
        <v>90</v>
      </c>
      <c r="AK440" s="161">
        <v>50</v>
      </c>
      <c r="AL440" s="161">
        <v>40</v>
      </c>
      <c r="AM440" s="161"/>
      <c r="AN440" s="161"/>
      <c r="AO440" s="161"/>
      <c r="AP440" s="161"/>
      <c r="AQ440" s="92"/>
      <c r="AR440" s="124"/>
      <c r="AS440" s="110" t="str">
        <f>VLOOKUP(E440,Compte!A$1:K$398,10,FALSE)</f>
        <v>240-101-0026 cotisation YA-VCR Laurent Stocklin</v>
      </c>
    </row>
    <row r="441" spans="1:45" ht="14.25" hidden="1" customHeight="1" x14ac:dyDescent="0.3">
      <c r="A441" s="91" t="str">
        <f t="shared" si="47"/>
        <v>STOCQ Bastien</v>
      </c>
      <c r="B441" s="91">
        <f t="shared" si="51"/>
        <v>390</v>
      </c>
      <c r="C441" s="92" t="s">
        <v>2473</v>
      </c>
      <c r="D441" s="91">
        <f>VLOOKUP(C441,Compte!F$1:K$398,6,FALSE)</f>
        <v>4003</v>
      </c>
      <c r="E441" s="92">
        <v>4003</v>
      </c>
      <c r="F441" s="93">
        <f>VLOOKUP(E441,Compte!A$1:K$398,2,FALSE)</f>
        <v>45412</v>
      </c>
      <c r="G441" s="173">
        <v>2024</v>
      </c>
      <c r="H441" s="95">
        <v>45428</v>
      </c>
      <c r="I441" s="112" t="s">
        <v>2474</v>
      </c>
      <c r="J441" s="92" t="s">
        <v>1178</v>
      </c>
      <c r="K441" s="113" t="s">
        <v>121</v>
      </c>
      <c r="L441" s="120">
        <v>28670</v>
      </c>
      <c r="M441" s="98">
        <f t="shared" si="52"/>
        <v>45</v>
      </c>
      <c r="N441" s="115" t="s">
        <v>2475</v>
      </c>
      <c r="O441" s="115">
        <v>5336</v>
      </c>
      <c r="P441" s="115" t="s">
        <v>1517</v>
      </c>
      <c r="Q441" s="99" t="s">
        <v>135</v>
      </c>
      <c r="R441" s="116" t="s">
        <v>147</v>
      </c>
      <c r="S441" s="180" t="s">
        <v>2476</v>
      </c>
      <c r="T441" s="126" t="s">
        <v>2477</v>
      </c>
      <c r="U441" s="99"/>
      <c r="V441" s="99"/>
      <c r="W441" s="99"/>
      <c r="X441" s="99"/>
      <c r="Y441" s="99"/>
      <c r="Z441" s="41" t="s">
        <v>2478</v>
      </c>
      <c r="AA441" s="91">
        <f>VLOOKUP(E441,Compte!A$1:K$398,9,FALSE)</f>
        <v>175</v>
      </c>
      <c r="AB441" s="102">
        <f t="shared" si="48"/>
        <v>175</v>
      </c>
      <c r="AC441" s="103">
        <f t="shared" si="49"/>
        <v>0</v>
      </c>
      <c r="AD441" s="118" t="s">
        <v>115</v>
      </c>
      <c r="AE441" s="118" t="s">
        <v>116</v>
      </c>
      <c r="AF441" s="118" t="s">
        <v>188</v>
      </c>
      <c r="AG441" s="119"/>
      <c r="AH441" s="119"/>
      <c r="AI441" s="395"/>
      <c r="AJ441" s="103">
        <f t="shared" si="50"/>
        <v>175</v>
      </c>
      <c r="AK441" s="108">
        <v>110</v>
      </c>
      <c r="AL441" s="108">
        <v>65</v>
      </c>
      <c r="AM441" s="108"/>
      <c r="AN441" s="92"/>
      <c r="AO441" s="92"/>
      <c r="AP441" s="92"/>
      <c r="AQ441" s="92"/>
      <c r="AR441" s="124"/>
      <c r="AS441" s="110" t="str">
        <f>VLOOKUP(E441,Compte!A$1:K$398,10,FALSE)</f>
        <v>Cotisation 2024</v>
      </c>
    </row>
    <row r="442" spans="1:45" ht="14.25" customHeight="1" x14ac:dyDescent="0.3">
      <c r="A442" s="91" t="str">
        <f t="shared" si="47"/>
        <v>STORDER Nina</v>
      </c>
      <c r="B442" s="91">
        <f t="shared" si="51"/>
        <v>391</v>
      </c>
      <c r="C442" s="92" t="s">
        <v>3757</v>
      </c>
      <c r="D442" s="91">
        <f>VLOOKUP(C442,Compte!F$1:K$398,6,FALSE)</f>
        <v>4142</v>
      </c>
      <c r="E442" s="92">
        <v>4142</v>
      </c>
      <c r="F442" s="93">
        <f>VLOOKUP(E442,Compte!A$1:K$398,2,FALSE)</f>
        <v>45600</v>
      </c>
      <c r="G442" s="402">
        <v>2024</v>
      </c>
      <c r="H442" s="111">
        <v>45651</v>
      </c>
      <c r="I442" s="367" t="s">
        <v>3771</v>
      </c>
      <c r="J442" s="368" t="s">
        <v>1918</v>
      </c>
      <c r="K442" s="113" t="s">
        <v>108</v>
      </c>
      <c r="L442" s="120">
        <v>39276</v>
      </c>
      <c r="M442" s="98">
        <f t="shared" si="52"/>
        <v>16</v>
      </c>
      <c r="N442" s="115" t="s">
        <v>3775</v>
      </c>
      <c r="O442" s="115">
        <v>5100</v>
      </c>
      <c r="P442" s="115" t="s">
        <v>3776</v>
      </c>
      <c r="Q442" s="99" t="s">
        <v>135</v>
      </c>
      <c r="R442" s="116" t="s">
        <v>147</v>
      </c>
      <c r="S442" s="121" t="s">
        <v>3774</v>
      </c>
      <c r="T442" s="126" t="s">
        <v>3773</v>
      </c>
      <c r="U442" s="99" t="s">
        <v>3777</v>
      </c>
      <c r="V442" s="99" t="s">
        <v>587</v>
      </c>
      <c r="W442" s="99" t="s">
        <v>1013</v>
      </c>
      <c r="X442" s="99"/>
      <c r="Y442" s="99"/>
      <c r="Z442" s="41" t="s">
        <v>3772</v>
      </c>
      <c r="AA442" s="91">
        <f>VLOOKUP(E442,Compte!A$1:K$398,9,FALSE)</f>
        <v>240</v>
      </c>
      <c r="AB442" s="102">
        <f t="shared" si="48"/>
        <v>60</v>
      </c>
      <c r="AC442" s="103">
        <f t="shared" si="49"/>
        <v>180</v>
      </c>
      <c r="AD442" s="118" t="s">
        <v>144</v>
      </c>
      <c r="AE442" s="118" t="s">
        <v>450</v>
      </c>
      <c r="AF442" s="118" t="s">
        <v>188</v>
      </c>
      <c r="AG442" s="119"/>
      <c r="AH442" s="119"/>
      <c r="AI442" s="106" t="s">
        <v>3767</v>
      </c>
      <c r="AJ442" s="103">
        <f t="shared" si="50"/>
        <v>80</v>
      </c>
      <c r="AK442" s="108">
        <v>30</v>
      </c>
      <c r="AL442" s="386">
        <v>50</v>
      </c>
      <c r="AM442" s="386">
        <v>-50</v>
      </c>
      <c r="AN442" s="92"/>
      <c r="AO442" s="92"/>
      <c r="AP442" s="92"/>
      <c r="AQ442" s="92">
        <v>30</v>
      </c>
      <c r="AR442" s="124"/>
      <c r="AS442" s="110" t="str">
        <f>VLOOKUP(E442,Compte!A$1:K$398,10,FALSE)</f>
        <v>Nina Storder - Cotisation 2024 + 2025 + acces salle de sport:</v>
      </c>
    </row>
    <row r="443" spans="1:45" ht="14.25" customHeight="1" x14ac:dyDescent="0.3">
      <c r="A443" s="91" t="str">
        <f t="shared" si="47"/>
        <v>STORDER Nina</v>
      </c>
      <c r="B443" s="91">
        <f t="shared" si="51"/>
        <v>391</v>
      </c>
      <c r="C443" s="41" t="s">
        <v>3757</v>
      </c>
      <c r="D443" s="91">
        <f>VLOOKUP(C443,Compte!F$1:K$398,6,FALSE)</f>
        <v>4142</v>
      </c>
      <c r="E443" s="92" t="s">
        <v>144</v>
      </c>
      <c r="F443" s="93">
        <f>VLOOKUP(E443,Compte!A$1:K$398,2,FALSE)</f>
        <v>0</v>
      </c>
      <c r="G443" s="94">
        <v>2025</v>
      </c>
      <c r="H443" s="95">
        <v>45651</v>
      </c>
      <c r="I443" s="84" t="s">
        <v>3771</v>
      </c>
      <c r="J443" s="41" t="s">
        <v>1918</v>
      </c>
      <c r="K443" s="96" t="s">
        <v>108</v>
      </c>
      <c r="L443" s="171">
        <v>39276</v>
      </c>
      <c r="M443" s="98">
        <f t="shared" si="52"/>
        <v>16</v>
      </c>
      <c r="N443" s="99" t="s">
        <v>3775</v>
      </c>
      <c r="O443" s="99">
        <v>5100</v>
      </c>
      <c r="P443" s="99" t="s">
        <v>3776</v>
      </c>
      <c r="Q443" s="99" t="s">
        <v>135</v>
      </c>
      <c r="R443" s="100" t="s">
        <v>147</v>
      </c>
      <c r="S443" s="188" t="s">
        <v>3774</v>
      </c>
      <c r="T443" s="460" t="s">
        <v>3773</v>
      </c>
      <c r="U443" s="99" t="s">
        <v>3777</v>
      </c>
      <c r="V443" s="99" t="s">
        <v>587</v>
      </c>
      <c r="W443" s="99" t="s">
        <v>1013</v>
      </c>
      <c r="X443" s="99"/>
      <c r="Y443" s="99"/>
      <c r="Z443" s="41" t="s">
        <v>3772</v>
      </c>
      <c r="AA443" s="91">
        <f>VLOOKUP(E443,Compte!A$1:K$398,9,FALSE)</f>
        <v>0</v>
      </c>
      <c r="AB443" s="102">
        <f t="shared" si="48"/>
        <v>180</v>
      </c>
      <c r="AC443" s="103">
        <f t="shared" si="49"/>
        <v>-180</v>
      </c>
      <c r="AD443" s="104" t="s">
        <v>144</v>
      </c>
      <c r="AE443" s="104" t="s">
        <v>450</v>
      </c>
      <c r="AF443" s="104" t="s">
        <v>188</v>
      </c>
      <c r="AG443" s="105"/>
      <c r="AH443" s="105"/>
      <c r="AI443" s="395"/>
      <c r="AJ443" s="103">
        <f t="shared" si="50"/>
        <v>150</v>
      </c>
      <c r="AK443" s="107">
        <v>50</v>
      </c>
      <c r="AL443" s="107">
        <v>100</v>
      </c>
      <c r="AM443" s="356"/>
      <c r="AN443" s="41"/>
      <c r="AO443" s="41"/>
      <c r="AP443" s="41"/>
      <c r="AQ443" s="92">
        <v>30</v>
      </c>
      <c r="AR443" s="124"/>
      <c r="AS443" s="110" t="str">
        <f>VLOOKUP(E443,Compte!A$1:K$398,10,FALSE)</f>
        <v>---</v>
      </c>
    </row>
    <row r="444" spans="1:45" ht="14.25" customHeight="1" x14ac:dyDescent="0.3">
      <c r="A444" s="91" t="str">
        <f t="shared" si="47"/>
        <v>TAELMAN Sandrine</v>
      </c>
      <c r="B444" s="91">
        <f t="shared" si="51"/>
        <v>392</v>
      </c>
      <c r="C444" s="41" t="s">
        <v>2479</v>
      </c>
      <c r="D444" s="91">
        <f>VLOOKUP(C444,Compte!F$1:K$398,6,FALSE)</f>
        <v>0.18</v>
      </c>
      <c r="E444" s="92">
        <v>0.18</v>
      </c>
      <c r="F444" s="93">
        <f>VLOOKUP(E444,Compte!A$1:K$398,2,FALSE)</f>
        <v>45291</v>
      </c>
      <c r="G444" s="173">
        <v>2024</v>
      </c>
      <c r="H444" s="95">
        <v>45489</v>
      </c>
      <c r="I444" s="84" t="s">
        <v>2480</v>
      </c>
      <c r="J444" s="41" t="s">
        <v>197</v>
      </c>
      <c r="K444" s="96" t="s">
        <v>108</v>
      </c>
      <c r="L444" s="97">
        <v>26739</v>
      </c>
      <c r="M444" s="98">
        <f t="shared" si="52"/>
        <v>50</v>
      </c>
      <c r="N444" s="99" t="s">
        <v>2481</v>
      </c>
      <c r="O444" s="99">
        <v>5020</v>
      </c>
      <c r="P444" s="99" t="s">
        <v>186</v>
      </c>
      <c r="Q444" s="99" t="s">
        <v>135</v>
      </c>
      <c r="R444" s="100" t="s">
        <v>147</v>
      </c>
      <c r="S444" s="100" t="s">
        <v>2482</v>
      </c>
      <c r="T444" s="460" t="s">
        <v>2483</v>
      </c>
      <c r="U444" s="99"/>
      <c r="V444" s="99"/>
      <c r="W444" s="99"/>
      <c r="X444" s="99"/>
      <c r="Y444" s="99"/>
      <c r="Z444" s="41" t="str">
        <f>CONCATENATE(I444," ",J444)</f>
        <v>TAELMAN Sandrine</v>
      </c>
      <c r="AA444" s="91">
        <f>VLOOKUP(E444,Compte!A$1:K$398,9,FALSE)</f>
        <v>230</v>
      </c>
      <c r="AB444" s="123">
        <f t="shared" si="48"/>
        <v>230</v>
      </c>
      <c r="AC444" s="91">
        <f t="shared" si="49"/>
        <v>0</v>
      </c>
      <c r="AD444" s="104" t="s">
        <v>144</v>
      </c>
      <c r="AE444" s="104" t="s">
        <v>151</v>
      </c>
      <c r="AF444" s="104" t="s">
        <v>188</v>
      </c>
      <c r="AG444" s="510"/>
      <c r="AH444" s="510"/>
      <c r="AI444" s="517" t="s">
        <v>2484</v>
      </c>
      <c r="AJ444" s="103">
        <f t="shared" si="50"/>
        <v>230</v>
      </c>
      <c r="AK444" s="41">
        <v>110</v>
      </c>
      <c r="AL444" s="41">
        <v>120</v>
      </c>
      <c r="AM444" s="359"/>
      <c r="AN444" s="41"/>
      <c r="AO444" s="41"/>
      <c r="AP444" s="41"/>
      <c r="AQ444" s="92"/>
      <c r="AR444" s="124"/>
      <c r="AS444" s="110" t="str">
        <f>VLOOKUP(E444,Compte!A$1:K$398,10,FALSE)</f>
        <v>Sandrine Taelman Aviron 80 € 2023 et 230 € 2024</v>
      </c>
    </row>
    <row r="445" spans="1:45" ht="14.25" hidden="1" customHeight="1" x14ac:dyDescent="0.3">
      <c r="A445" s="91" t="str">
        <f t="shared" si="47"/>
        <v xml:space="preserve">TAMINIAUX Grégoire </v>
      </c>
      <c r="B445" s="91">
        <f t="shared" si="51"/>
        <v>393</v>
      </c>
      <c r="C445" s="154" t="s">
        <v>308</v>
      </c>
      <c r="D445" s="91">
        <f>VLOOKUP(C445,Compte!F$1:K$398,6,FALSE)</f>
        <v>4128</v>
      </c>
      <c r="E445" s="92">
        <v>4106</v>
      </c>
      <c r="F445" s="93">
        <f>VLOOKUP(E445,Compte!A$1:K$398,2,FALSE)</f>
        <v>45544</v>
      </c>
      <c r="G445" s="128">
        <v>2024</v>
      </c>
      <c r="H445" s="111">
        <v>45551</v>
      </c>
      <c r="I445" s="112" t="s">
        <v>2485</v>
      </c>
      <c r="J445" s="133" t="s">
        <v>2486</v>
      </c>
      <c r="K445" s="113" t="s">
        <v>121</v>
      </c>
      <c r="L445" s="114">
        <v>42247</v>
      </c>
      <c r="M445" s="98">
        <f t="shared" si="52"/>
        <v>8</v>
      </c>
      <c r="N445" s="115" t="s">
        <v>2487</v>
      </c>
      <c r="O445" s="115">
        <v>5100</v>
      </c>
      <c r="P445" s="113" t="s">
        <v>134</v>
      </c>
      <c r="Q445" s="99" t="s">
        <v>135</v>
      </c>
      <c r="R445" s="116" t="s">
        <v>147</v>
      </c>
      <c r="S445" s="121" t="s">
        <v>2488</v>
      </c>
      <c r="T445" s="126" t="s">
        <v>2489</v>
      </c>
      <c r="U445" s="99" t="s">
        <v>2490</v>
      </c>
      <c r="V445" s="99" t="s">
        <v>1703</v>
      </c>
      <c r="W445" s="99"/>
      <c r="X445" s="99"/>
      <c r="Y445" s="99"/>
      <c r="Z445" s="41" t="s">
        <v>2491</v>
      </c>
      <c r="AA445" s="91">
        <f>VLOOKUP(E445,Compte!A$1:K$398,9,FALSE)</f>
        <v>30</v>
      </c>
      <c r="AB445" s="123">
        <f t="shared" si="48"/>
        <v>30</v>
      </c>
      <c r="AC445" s="91">
        <f t="shared" si="49"/>
        <v>0</v>
      </c>
      <c r="AD445" s="118" t="s">
        <v>160</v>
      </c>
      <c r="AE445" s="118" t="s">
        <v>164</v>
      </c>
      <c r="AF445" s="118" t="s">
        <v>162</v>
      </c>
      <c r="AG445" s="119"/>
      <c r="AH445" s="119"/>
      <c r="AI445" s="515" t="s">
        <v>318</v>
      </c>
      <c r="AJ445" s="103">
        <f t="shared" si="50"/>
        <v>30</v>
      </c>
      <c r="AK445" s="92">
        <v>5</v>
      </c>
      <c r="AL445" s="92">
        <v>25</v>
      </c>
      <c r="AM445" s="92"/>
      <c r="AN445" s="92"/>
      <c r="AO445" s="92"/>
      <c r="AP445" s="92"/>
      <c r="AQ445" s="92"/>
      <c r="AR445" s="124"/>
      <c r="AS445" s="110" t="str">
        <f>VLOOKUP(E445,Compte!A$1:K$398,10,FALSE)</f>
        <v>240-101-0026 cotisation YJ-MTP Gregoire Taminiaux</v>
      </c>
    </row>
    <row r="446" spans="1:45" ht="14.25" hidden="1" customHeight="1" x14ac:dyDescent="0.3">
      <c r="A446" s="91" t="str">
        <f t="shared" si="47"/>
        <v>THIBAUT Jean</v>
      </c>
      <c r="B446" s="91">
        <f t="shared" si="51"/>
        <v>394</v>
      </c>
      <c r="C446" s="92" t="s">
        <v>2492</v>
      </c>
      <c r="D446" s="91">
        <f>VLOOKUP(C446,Compte!F$1:K$398,6,FALSE)</f>
        <v>4072</v>
      </c>
      <c r="E446" s="92">
        <v>4072</v>
      </c>
      <c r="F446" s="93">
        <f>VLOOKUP(E446,Compte!A$1:K$398,2,FALSE)</f>
        <v>45503</v>
      </c>
      <c r="G446" s="128">
        <v>2024</v>
      </c>
      <c r="H446" s="111">
        <v>45535</v>
      </c>
      <c r="I446" s="112" t="s">
        <v>2493</v>
      </c>
      <c r="J446" s="92" t="s">
        <v>1137</v>
      </c>
      <c r="K446" s="113" t="s">
        <v>121</v>
      </c>
      <c r="L446" s="120">
        <v>29995</v>
      </c>
      <c r="M446" s="98">
        <f t="shared" si="52"/>
        <v>41</v>
      </c>
      <c r="N446" s="115" t="s">
        <v>2494</v>
      </c>
      <c r="O446" s="115">
        <v>5000</v>
      </c>
      <c r="P446" s="115" t="s">
        <v>186</v>
      </c>
      <c r="Q446" s="99" t="s">
        <v>135</v>
      </c>
      <c r="R446" s="116" t="s">
        <v>147</v>
      </c>
      <c r="S446" s="121" t="s">
        <v>2495</v>
      </c>
      <c r="T446" s="476" t="s">
        <v>2496</v>
      </c>
      <c r="U446" s="99"/>
      <c r="V446" s="99"/>
      <c r="W446" s="99"/>
      <c r="X446" s="99"/>
      <c r="Y446" s="99"/>
      <c r="Z446" s="41" t="s">
        <v>2497</v>
      </c>
      <c r="AA446" s="91">
        <f>VLOOKUP(E446,Compte!A$1:K$398,9,FALSE)</f>
        <v>210</v>
      </c>
      <c r="AB446" s="123">
        <f t="shared" si="48"/>
        <v>195</v>
      </c>
      <c r="AC446" s="91">
        <f t="shared" si="49"/>
        <v>15</v>
      </c>
      <c r="AD446" s="118" t="s">
        <v>160</v>
      </c>
      <c r="AE446" s="118" t="s">
        <v>161</v>
      </c>
      <c r="AF446" s="118" t="s">
        <v>117</v>
      </c>
      <c r="AG446" s="119"/>
      <c r="AH446" s="119"/>
      <c r="AI446" s="515" t="s">
        <v>2498</v>
      </c>
      <c r="AJ446" s="103">
        <f t="shared" si="50"/>
        <v>195</v>
      </c>
      <c r="AK446" s="92">
        <v>140</v>
      </c>
      <c r="AL446" s="92">
        <v>55</v>
      </c>
      <c r="AM446" s="92"/>
      <c r="AN446" s="92"/>
      <c r="AO446" s="92"/>
      <c r="AP446" s="92"/>
      <c r="AQ446" s="92"/>
      <c r="AR446" s="124"/>
      <c r="AS446" s="110" t="str">
        <f>VLOOKUP(E446,Compte!A$1:K$398,10,FALSE)</f>
        <v>Jean et Line Thibaut solde cotisation familiale yachting</v>
      </c>
    </row>
    <row r="447" spans="1:45" ht="14.25" hidden="1" customHeight="1" x14ac:dyDescent="0.3">
      <c r="A447" s="91" t="str">
        <f t="shared" si="47"/>
        <v>THIBAUT Line</v>
      </c>
      <c r="B447" s="91">
        <f t="shared" si="51"/>
        <v>395</v>
      </c>
      <c r="C447" s="92" t="s">
        <v>2492</v>
      </c>
      <c r="D447" s="91">
        <f>VLOOKUP(C447,Compte!F$1:K$398,6,FALSE)</f>
        <v>4072</v>
      </c>
      <c r="E447" s="92">
        <v>4071</v>
      </c>
      <c r="F447" s="93">
        <f>VLOOKUP(E447,Compte!A$1:K$398,2,FALSE)</f>
        <v>45502</v>
      </c>
      <c r="G447" s="128">
        <v>2024</v>
      </c>
      <c r="H447" s="111">
        <v>45535</v>
      </c>
      <c r="I447" s="112" t="s">
        <v>2493</v>
      </c>
      <c r="J447" s="92" t="s">
        <v>2499</v>
      </c>
      <c r="K447" s="113" t="s">
        <v>108</v>
      </c>
      <c r="L447" s="120">
        <v>41537</v>
      </c>
      <c r="M447" s="98">
        <f t="shared" si="52"/>
        <v>10</v>
      </c>
      <c r="N447" s="115" t="s">
        <v>2494</v>
      </c>
      <c r="O447" s="115">
        <v>5000</v>
      </c>
      <c r="P447" s="115" t="s">
        <v>186</v>
      </c>
      <c r="Q447" s="99" t="s">
        <v>135</v>
      </c>
      <c r="R447" s="116" t="s">
        <v>147</v>
      </c>
      <c r="S447" s="121" t="s">
        <v>2495</v>
      </c>
      <c r="T447" s="585" t="s">
        <v>2496</v>
      </c>
      <c r="U447" s="426" t="s">
        <v>2493</v>
      </c>
      <c r="V447" s="426" t="s">
        <v>1137</v>
      </c>
      <c r="W447" s="426" t="s">
        <v>1013</v>
      </c>
      <c r="X447" s="426"/>
      <c r="Y447" s="426"/>
      <c r="Z447" s="41" t="s">
        <v>2497</v>
      </c>
      <c r="AA447" s="91">
        <f>VLOOKUP(E447,Compte!A$1:K$398,9,FALSE)</f>
        <v>30</v>
      </c>
      <c r="AB447" s="123">
        <f t="shared" si="48"/>
        <v>45</v>
      </c>
      <c r="AC447" s="91">
        <f t="shared" si="49"/>
        <v>-15</v>
      </c>
      <c r="AD447" s="118" t="s">
        <v>160</v>
      </c>
      <c r="AE447" s="118" t="s">
        <v>164</v>
      </c>
      <c r="AF447" s="118" t="s">
        <v>117</v>
      </c>
      <c r="AG447" s="152"/>
      <c r="AH447" s="152"/>
      <c r="AI447" s="391" t="s">
        <v>2498</v>
      </c>
      <c r="AJ447" s="103">
        <f t="shared" si="50"/>
        <v>45</v>
      </c>
      <c r="AK447" s="92"/>
      <c r="AL447" s="92">
        <v>45</v>
      </c>
      <c r="AM447" s="92"/>
      <c r="AN447" s="92"/>
      <c r="AO447" s="92"/>
      <c r="AP447" s="92"/>
      <c r="AQ447" s="92"/>
      <c r="AR447" s="124"/>
      <c r="AS447" s="110" t="str">
        <f>VLOOKUP(E447,Compte!A$1:K$398,10,FALSE)</f>
        <v>Solde cotisation YJ-FAM de Line Thibaut</v>
      </c>
    </row>
    <row r="448" spans="1:45" ht="14.25" customHeight="1" x14ac:dyDescent="0.3">
      <c r="A448" s="91" t="str">
        <f t="shared" si="47"/>
        <v>THIBAUX Célian</v>
      </c>
      <c r="B448" s="91">
        <f t="shared" si="51"/>
        <v>396</v>
      </c>
      <c r="C448" s="92" t="s">
        <v>2500</v>
      </c>
      <c r="D448" s="91">
        <f>VLOOKUP(C448,Compte!F$1:K$398,6,FALSE)</f>
        <v>0.1</v>
      </c>
      <c r="E448" s="92">
        <v>0.1</v>
      </c>
      <c r="F448" s="93">
        <f>VLOOKUP(E448,Compte!A$1:K$398,2,FALSE)</f>
        <v>45291</v>
      </c>
      <c r="G448" s="173">
        <v>2024</v>
      </c>
      <c r="H448" s="95">
        <v>45428</v>
      </c>
      <c r="I448" s="140" t="s">
        <v>2501</v>
      </c>
      <c r="J448" s="138" t="s">
        <v>2502</v>
      </c>
      <c r="K448" s="141" t="s">
        <v>121</v>
      </c>
      <c r="L448" s="142">
        <v>40000</v>
      </c>
      <c r="M448" s="98">
        <f t="shared" si="52"/>
        <v>14</v>
      </c>
      <c r="N448" s="143" t="s">
        <v>2503</v>
      </c>
      <c r="O448" s="143">
        <v>5170</v>
      </c>
      <c r="P448" s="143" t="s">
        <v>434</v>
      </c>
      <c r="Q448" s="99" t="s">
        <v>135</v>
      </c>
      <c r="R448" s="116" t="s">
        <v>147</v>
      </c>
      <c r="S448" s="116" t="s">
        <v>2504</v>
      </c>
      <c r="T448" s="492" t="s">
        <v>2505</v>
      </c>
      <c r="U448" s="146"/>
      <c r="V448" s="146"/>
      <c r="W448" s="146"/>
      <c r="X448" s="146"/>
      <c r="Y448" s="146"/>
      <c r="Z448" s="41" t="s">
        <v>2506</v>
      </c>
      <c r="AA448" s="91">
        <f>VLOOKUP(E448,Compte!A$1:K$398,9,FALSE)</f>
        <v>180</v>
      </c>
      <c r="AB448" s="123">
        <f t="shared" si="48"/>
        <v>180</v>
      </c>
      <c r="AC448" s="91">
        <f t="shared" si="49"/>
        <v>0</v>
      </c>
      <c r="AD448" s="147" t="s">
        <v>144</v>
      </c>
      <c r="AE448" s="147" t="s">
        <v>450</v>
      </c>
      <c r="AF448" s="147" t="s">
        <v>142</v>
      </c>
      <c r="AG448" s="119"/>
      <c r="AH448" s="119"/>
      <c r="AI448" s="521" t="s">
        <v>2507</v>
      </c>
      <c r="AJ448" s="103">
        <f t="shared" si="50"/>
        <v>150</v>
      </c>
      <c r="AK448" s="92">
        <v>50</v>
      </c>
      <c r="AL448" s="92">
        <v>100</v>
      </c>
      <c r="AM448" s="92"/>
      <c r="AN448" s="92"/>
      <c r="AO448" s="92"/>
      <c r="AP448" s="92"/>
      <c r="AQ448" s="92">
        <v>30</v>
      </c>
      <c r="AR448" s="124"/>
      <c r="AS448" s="110" t="str">
        <f>VLOOKUP(E448,Compte!A$1:K$398,10,FALSE)</f>
        <v>Cotisation 2024 Celyan Thibaux</v>
      </c>
    </row>
    <row r="449" spans="1:45" ht="14.25" hidden="1" customHeight="1" x14ac:dyDescent="0.3">
      <c r="A449" s="91" t="str">
        <f t="shared" si="47"/>
        <v>THIRY Augustin</v>
      </c>
      <c r="B449" s="91">
        <f t="shared" si="51"/>
        <v>397</v>
      </c>
      <c r="C449" s="92" t="s">
        <v>2508</v>
      </c>
      <c r="D449" s="91">
        <f>VLOOKUP(C449,Compte!F$1:K$398,6,FALSE)</f>
        <v>271</v>
      </c>
      <c r="E449" s="92">
        <v>271</v>
      </c>
      <c r="F449" s="93">
        <f>VLOOKUP(E449,Compte!A$1:K$398,2,FALSE)</f>
        <v>45392</v>
      </c>
      <c r="G449" s="94">
        <v>2024</v>
      </c>
      <c r="H449" s="111">
        <v>45399</v>
      </c>
      <c r="I449" s="112" t="s">
        <v>2509</v>
      </c>
      <c r="J449" s="92" t="s">
        <v>1372</v>
      </c>
      <c r="K449" s="113" t="s">
        <v>121</v>
      </c>
      <c r="L449" s="158">
        <v>40270</v>
      </c>
      <c r="M449" s="98">
        <f t="shared" si="52"/>
        <v>13</v>
      </c>
      <c r="N449" s="115" t="s">
        <v>2510</v>
      </c>
      <c r="O449" s="115">
        <v>5100</v>
      </c>
      <c r="P449" s="115" t="s">
        <v>169</v>
      </c>
      <c r="Q449" s="99" t="s">
        <v>135</v>
      </c>
      <c r="R449" s="116" t="s">
        <v>147</v>
      </c>
      <c r="S449" s="302" t="s">
        <v>2511</v>
      </c>
      <c r="T449" s="222" t="s">
        <v>2512</v>
      </c>
      <c r="U449" s="99"/>
      <c r="V449" s="99"/>
      <c r="W449" s="99"/>
      <c r="X449" s="99"/>
      <c r="Y449" s="99"/>
      <c r="Z449" s="41" t="s">
        <v>2513</v>
      </c>
      <c r="AA449" s="91">
        <f>VLOOKUP(E449,Compte!A$1:K$398,9,FALSE)</f>
        <v>110</v>
      </c>
      <c r="AB449" s="123">
        <f t="shared" si="48"/>
        <v>55</v>
      </c>
      <c r="AC449" s="91">
        <f t="shared" si="49"/>
        <v>55</v>
      </c>
      <c r="AD449" s="118" t="s">
        <v>115</v>
      </c>
      <c r="AE449" s="118" t="s">
        <v>128</v>
      </c>
      <c r="AF449" s="118" t="s">
        <v>129</v>
      </c>
      <c r="AG449" s="119"/>
      <c r="AH449" s="119"/>
      <c r="AI449" s="130"/>
      <c r="AJ449" s="103">
        <f t="shared" si="50"/>
        <v>55</v>
      </c>
      <c r="AK449" s="92">
        <v>55</v>
      </c>
      <c r="AL449" s="92"/>
      <c r="AM449" s="92"/>
      <c r="AN449" s="92"/>
      <c r="AO449" s="92"/>
      <c r="AP449" s="92"/>
      <c r="AQ449" s="92"/>
      <c r="AR449" s="124"/>
      <c r="AS449" s="110" t="str">
        <f>VLOOKUP(E449,Compte!A$1:K$398,10,FALSE)</f>
        <v>Augustin et Eliot Thiry cotisation tennis 2024</v>
      </c>
    </row>
    <row r="450" spans="1:45" ht="14.25" hidden="1" customHeight="1" x14ac:dyDescent="0.3">
      <c r="A450" s="91" t="str">
        <f t="shared" si="47"/>
        <v>THIRY Basile</v>
      </c>
      <c r="B450" s="91">
        <f t="shared" si="51"/>
        <v>398</v>
      </c>
      <c r="C450" s="154" t="s">
        <v>2514</v>
      </c>
      <c r="D450" s="91">
        <f>VLOOKUP(C450,Compte!F$1:K$398,6,FALSE)</f>
        <v>122</v>
      </c>
      <c r="E450" s="92">
        <v>122</v>
      </c>
      <c r="F450" s="93">
        <f>VLOOKUP(E450,Compte!A$1:K$398,2,FALSE)</f>
        <v>45344</v>
      </c>
      <c r="G450" s="94">
        <v>2024</v>
      </c>
      <c r="H450" s="111">
        <v>45357</v>
      </c>
      <c r="I450" s="112" t="s">
        <v>2509</v>
      </c>
      <c r="J450" s="92" t="s">
        <v>2515</v>
      </c>
      <c r="K450" s="113" t="s">
        <v>121</v>
      </c>
      <c r="L450" s="114">
        <v>40682</v>
      </c>
      <c r="M450" s="98">
        <f t="shared" si="52"/>
        <v>12</v>
      </c>
      <c r="N450" s="115" t="s">
        <v>2516</v>
      </c>
      <c r="O450" s="115">
        <v>5100</v>
      </c>
      <c r="P450" s="115" t="s">
        <v>123</v>
      </c>
      <c r="Q450" s="99" t="s">
        <v>135</v>
      </c>
      <c r="R450" s="116" t="s">
        <v>147</v>
      </c>
      <c r="S450" s="116" t="s">
        <v>2517</v>
      </c>
      <c r="T450" s="126" t="s">
        <v>2518</v>
      </c>
      <c r="U450" s="99"/>
      <c r="V450" s="99"/>
      <c r="W450" s="99"/>
      <c r="X450" s="99"/>
      <c r="Y450" s="99"/>
      <c r="Z450" s="41" t="s">
        <v>2519</v>
      </c>
      <c r="AA450" s="91">
        <f>VLOOKUP(E450,Compte!A$1:K$398,9,FALSE)</f>
        <v>10</v>
      </c>
      <c r="AB450" s="102">
        <f t="shared" si="48"/>
        <v>10</v>
      </c>
      <c r="AC450" s="103">
        <f t="shared" si="49"/>
        <v>0</v>
      </c>
      <c r="AD450" s="118" t="s">
        <v>115</v>
      </c>
      <c r="AE450" s="118" t="s">
        <v>128</v>
      </c>
      <c r="AF450" s="118" t="s">
        <v>129</v>
      </c>
      <c r="AG450" s="152"/>
      <c r="AH450" s="152"/>
      <c r="AI450" s="395"/>
      <c r="AJ450" s="103">
        <f t="shared" si="50"/>
        <v>10</v>
      </c>
      <c r="AK450" s="108">
        <v>10</v>
      </c>
      <c r="AL450" s="108"/>
      <c r="AM450" s="108"/>
      <c r="AN450" s="108"/>
      <c r="AO450" s="108"/>
      <c r="AP450" s="108"/>
      <c r="AQ450" s="108"/>
      <c r="AR450" s="109"/>
      <c r="AS450" s="110" t="str">
        <f>VLOOKUP(E450,Compte!A$1:K$398,10,FALSE)</f>
        <v>Ecole de tennis jeunes sans participation aux interclubs- Thiry Basile</v>
      </c>
    </row>
    <row r="451" spans="1:45" ht="14.25" hidden="1" customHeight="1" x14ac:dyDescent="0.3">
      <c r="A451" s="91" t="str">
        <f t="shared" si="47"/>
        <v>THIRY Eliott</v>
      </c>
      <c r="B451" s="91">
        <f t="shared" si="51"/>
        <v>399</v>
      </c>
      <c r="C451" s="92" t="s">
        <v>2508</v>
      </c>
      <c r="D451" s="91">
        <f>VLOOKUP(C451,Compte!F$1:K$398,6,FALSE)</f>
        <v>271</v>
      </c>
      <c r="E451" s="92" t="s">
        <v>144</v>
      </c>
      <c r="F451" s="93">
        <f>VLOOKUP(E451,Compte!A$1:K$398,2,FALSE)</f>
        <v>0</v>
      </c>
      <c r="G451" s="94">
        <v>2024</v>
      </c>
      <c r="H451" s="111">
        <v>45399</v>
      </c>
      <c r="I451" s="112" t="s">
        <v>2509</v>
      </c>
      <c r="J451" s="92" t="s">
        <v>2520</v>
      </c>
      <c r="K451" s="113" t="s">
        <v>121</v>
      </c>
      <c r="L451" s="158">
        <v>41166</v>
      </c>
      <c r="M451" s="98">
        <f t="shared" si="52"/>
        <v>11</v>
      </c>
      <c r="N451" s="115" t="s">
        <v>2510</v>
      </c>
      <c r="O451" s="115">
        <v>5100</v>
      </c>
      <c r="P451" s="115" t="s">
        <v>169</v>
      </c>
      <c r="Q451" s="99" t="s">
        <v>135</v>
      </c>
      <c r="R451" s="116" t="s">
        <v>147</v>
      </c>
      <c r="S451" s="302" t="s">
        <v>2521</v>
      </c>
      <c r="T451" s="222" t="s">
        <v>2512</v>
      </c>
      <c r="U451" s="99"/>
      <c r="V451" s="99"/>
      <c r="W451" s="99"/>
      <c r="X451" s="99"/>
      <c r="Y451" s="99"/>
      <c r="Z451" s="41" t="s">
        <v>2513</v>
      </c>
      <c r="AA451" s="91">
        <f>VLOOKUP(E451,Compte!A$1:K$398,9,FALSE)</f>
        <v>0</v>
      </c>
      <c r="AB451" s="123">
        <f t="shared" si="48"/>
        <v>55</v>
      </c>
      <c r="AC451" s="91">
        <f t="shared" si="49"/>
        <v>-55</v>
      </c>
      <c r="AD451" s="118" t="s">
        <v>115</v>
      </c>
      <c r="AE451" s="118" t="s">
        <v>128</v>
      </c>
      <c r="AF451" s="118" t="s">
        <v>129</v>
      </c>
      <c r="AG451" s="119"/>
      <c r="AH451" s="119"/>
      <c r="AI451" s="106"/>
      <c r="AJ451" s="103">
        <f t="shared" si="50"/>
        <v>55</v>
      </c>
      <c r="AK451" s="92">
        <v>55</v>
      </c>
      <c r="AL451" s="92"/>
      <c r="AM451" s="92"/>
      <c r="AN451" s="92"/>
      <c r="AO451" s="92"/>
      <c r="AP451" s="92"/>
      <c r="AQ451" s="92"/>
      <c r="AR451" s="124"/>
      <c r="AS451" s="110" t="str">
        <f>VLOOKUP(E451,Compte!A$1:K$398,10,FALSE)</f>
        <v>---</v>
      </c>
    </row>
    <row r="452" spans="1:45" ht="14.25" hidden="1" customHeight="1" x14ac:dyDescent="0.3">
      <c r="A452" s="91" t="str">
        <f t="shared" si="47"/>
        <v>TILMANS  Norah</v>
      </c>
      <c r="B452" s="91">
        <f t="shared" si="51"/>
        <v>400</v>
      </c>
      <c r="C452" s="138" t="s">
        <v>2530</v>
      </c>
      <c r="D452" s="91">
        <f>VLOOKUP(C452,Compte!F$1:K$398,6,FALSE)</f>
        <v>113</v>
      </c>
      <c r="E452" s="92">
        <v>113</v>
      </c>
      <c r="F452" s="93">
        <f>VLOOKUP(E452,Compte!A$1:K$398,2,FALSE)</f>
        <v>45342</v>
      </c>
      <c r="G452" s="94">
        <v>2024</v>
      </c>
      <c r="H452" s="139">
        <v>45357</v>
      </c>
      <c r="I452" s="140" t="s">
        <v>2531</v>
      </c>
      <c r="J452" s="138" t="s">
        <v>2532</v>
      </c>
      <c r="K452" s="141" t="s">
        <v>108</v>
      </c>
      <c r="L452" s="200">
        <v>40300</v>
      </c>
      <c r="M452" s="98">
        <f t="shared" si="52"/>
        <v>13</v>
      </c>
      <c r="N452" s="143" t="s">
        <v>2525</v>
      </c>
      <c r="O452" s="143">
        <v>5100</v>
      </c>
      <c r="P452" s="143" t="s">
        <v>123</v>
      </c>
      <c r="Q452" s="99" t="s">
        <v>135</v>
      </c>
      <c r="R452" s="144" t="s">
        <v>147</v>
      </c>
      <c r="S452" s="144" t="s">
        <v>2533</v>
      </c>
      <c r="T452" s="492" t="s">
        <v>2534</v>
      </c>
      <c r="U452" s="146"/>
      <c r="V452" s="146"/>
      <c r="W452" s="146"/>
      <c r="X452" s="146"/>
      <c r="Y452" s="146"/>
      <c r="Z452" s="41" t="s">
        <v>2535</v>
      </c>
      <c r="AA452" s="91">
        <f>VLOOKUP(E452,Compte!A$1:K$398,9,FALSE)</f>
        <v>55</v>
      </c>
      <c r="AB452" s="123">
        <f t="shared" si="48"/>
        <v>55</v>
      </c>
      <c r="AC452" s="91">
        <f t="shared" si="49"/>
        <v>0</v>
      </c>
      <c r="AD452" s="147" t="s">
        <v>115</v>
      </c>
      <c r="AE452" s="147" t="s">
        <v>128</v>
      </c>
      <c r="AF452" s="147" t="s">
        <v>129</v>
      </c>
      <c r="AG452" s="152"/>
      <c r="AH452" s="152"/>
      <c r="AI452" s="130"/>
      <c r="AJ452" s="103">
        <f t="shared" si="50"/>
        <v>55</v>
      </c>
      <c r="AK452" s="138">
        <v>55</v>
      </c>
      <c r="AL452" s="138"/>
      <c r="AM452" s="358"/>
      <c r="AN452" s="138"/>
      <c r="AO452" s="138"/>
      <c r="AP452" s="138"/>
      <c r="AQ452" s="92"/>
      <c r="AR452" s="124"/>
      <c r="AS452" s="110" t="str">
        <f>VLOOKUP(E452,Compte!A$1:K$398,10,FALSE)</f>
        <v>Norah Tilmans - Cotisations Tennis ete 2024 avec participation aux interclubs</v>
      </c>
    </row>
    <row r="453" spans="1:45" ht="14.25" customHeight="1" x14ac:dyDescent="0.3">
      <c r="A453" s="91" t="str">
        <f t="shared" ref="A453:A493" si="53">CONCATENATE(I453," ",J453)</f>
        <v>TILMANS Gauthier</v>
      </c>
      <c r="B453" s="91">
        <f t="shared" si="51"/>
        <v>401</v>
      </c>
      <c r="C453" s="92" t="s">
        <v>2522</v>
      </c>
      <c r="D453" s="91">
        <f>VLOOKUP(C453,Compte!F$1:K$398,6,FALSE)</f>
        <v>69</v>
      </c>
      <c r="E453" s="92">
        <v>69</v>
      </c>
      <c r="F453" s="93">
        <f>VLOOKUP(E453,Compte!A$1:K$398,2,FALSE)</f>
        <v>45321</v>
      </c>
      <c r="G453" s="173">
        <v>2024</v>
      </c>
      <c r="H453" s="111">
        <v>45340</v>
      </c>
      <c r="I453" s="404" t="s">
        <v>2523</v>
      </c>
      <c r="J453" s="407" t="s">
        <v>2524</v>
      </c>
      <c r="K453" s="276" t="s">
        <v>121</v>
      </c>
      <c r="L453" s="303">
        <v>26519</v>
      </c>
      <c r="M453" s="98">
        <f t="shared" si="52"/>
        <v>51</v>
      </c>
      <c r="N453" s="115" t="s">
        <v>2525</v>
      </c>
      <c r="O453" s="115">
        <v>5100</v>
      </c>
      <c r="P453" s="115" t="s">
        <v>123</v>
      </c>
      <c r="Q453" s="99" t="s">
        <v>135</v>
      </c>
      <c r="R453" s="116" t="s">
        <v>147</v>
      </c>
      <c r="S453" s="224" t="s">
        <v>2526</v>
      </c>
      <c r="T453" s="290" t="s">
        <v>2527</v>
      </c>
      <c r="U453" s="99"/>
      <c r="V453" s="99"/>
      <c r="W453" s="99"/>
      <c r="X453" s="99"/>
      <c r="Y453" s="99"/>
      <c r="Z453" s="41" t="s">
        <v>2528</v>
      </c>
      <c r="AA453" s="91">
        <f>VLOOKUP(E453,Compte!A$1:K$398,9,FALSE)</f>
        <v>310</v>
      </c>
      <c r="AB453" s="102">
        <f t="shared" ref="AB453:AB493" si="54">SUM(AK453:AR453)</f>
        <v>310</v>
      </c>
      <c r="AC453" s="103">
        <f t="shared" ref="AC453:AC493" si="55">AA453-AB453</f>
        <v>0</v>
      </c>
      <c r="AD453" s="118" t="s">
        <v>144</v>
      </c>
      <c r="AE453" s="118" t="s">
        <v>151</v>
      </c>
      <c r="AF453" s="118" t="s">
        <v>117</v>
      </c>
      <c r="AG453" s="119"/>
      <c r="AH453" s="119"/>
      <c r="AI453" s="517" t="s">
        <v>2529</v>
      </c>
      <c r="AJ453" s="103">
        <f t="shared" ref="AJ453:AJ493" si="56">AK453+AL453</f>
        <v>265</v>
      </c>
      <c r="AK453" s="108">
        <v>140</v>
      </c>
      <c r="AL453" s="108">
        <v>125</v>
      </c>
      <c r="AM453" s="108"/>
      <c r="AN453" s="108"/>
      <c r="AO453" s="108"/>
      <c r="AP453" s="108">
        <v>15</v>
      </c>
      <c r="AQ453" s="108">
        <v>30</v>
      </c>
      <c r="AR453" s="109"/>
      <c r="AS453" s="110" t="str">
        <f>VLOOKUP(E453,Compte!A$1:K$398,10,FALSE)</f>
        <v>Tilmans Gauthier - Cotisation Aviron 2024   utilisation vestiaire personnel   acces salle de sport</v>
      </c>
    </row>
    <row r="454" spans="1:45" ht="14.25" customHeight="1" x14ac:dyDescent="0.3">
      <c r="A454" s="91" t="str">
        <f t="shared" si="53"/>
        <v>TONGLET Denis</v>
      </c>
      <c r="B454" s="91">
        <f t="shared" si="51"/>
        <v>402</v>
      </c>
      <c r="C454" s="41" t="s">
        <v>2297</v>
      </c>
      <c r="D454" s="91">
        <f>VLOOKUP(C454,Compte!F$1:K$398,6,FALSE)</f>
        <v>4035</v>
      </c>
      <c r="E454" s="41">
        <v>4035</v>
      </c>
      <c r="F454" s="93">
        <f>VLOOKUP(E454,Compte!A$1:K$398,2,FALSE)</f>
        <v>45448</v>
      </c>
      <c r="G454" s="94">
        <v>2024</v>
      </c>
      <c r="H454" s="95">
        <v>45467</v>
      </c>
      <c r="I454" s="84" t="s">
        <v>2536</v>
      </c>
      <c r="J454" s="41" t="s">
        <v>2537</v>
      </c>
      <c r="K454" s="96" t="s">
        <v>121</v>
      </c>
      <c r="L454" s="97">
        <v>33515</v>
      </c>
      <c r="M454" s="98">
        <f t="shared" si="52"/>
        <v>32</v>
      </c>
      <c r="N454" s="99" t="s">
        <v>2538</v>
      </c>
      <c r="O454" s="99">
        <v>5170</v>
      </c>
      <c r="P454" s="99" t="s">
        <v>2298</v>
      </c>
      <c r="Q454" s="99" t="s">
        <v>135</v>
      </c>
      <c r="R454" s="100" t="s">
        <v>147</v>
      </c>
      <c r="S454" s="100" t="s">
        <v>2539</v>
      </c>
      <c r="T454" s="460" t="s">
        <v>2540</v>
      </c>
      <c r="U454" s="99"/>
      <c r="V454" s="99"/>
      <c r="W454" s="99"/>
      <c r="X454" s="99"/>
      <c r="Y454" s="99"/>
      <c r="Z454" s="41" t="s">
        <v>2541</v>
      </c>
      <c r="AA454" s="91">
        <f>VLOOKUP(E454,Compte!A$1:K$398,9,FALSE)</f>
        <v>260</v>
      </c>
      <c r="AB454" s="102">
        <f t="shared" si="54"/>
        <v>260</v>
      </c>
      <c r="AC454" s="103">
        <f t="shared" si="55"/>
        <v>0</v>
      </c>
      <c r="AD454" s="104" t="s">
        <v>144</v>
      </c>
      <c r="AE454" s="104" t="s">
        <v>151</v>
      </c>
      <c r="AF454" s="104" t="s">
        <v>188</v>
      </c>
      <c r="AG454" s="152"/>
      <c r="AH454" s="152"/>
      <c r="AI454" s="127" t="s">
        <v>2542</v>
      </c>
      <c r="AJ454" s="103">
        <f t="shared" si="56"/>
        <v>230</v>
      </c>
      <c r="AK454" s="107">
        <v>110</v>
      </c>
      <c r="AL454" s="107">
        <v>120</v>
      </c>
      <c r="AM454" s="356"/>
      <c r="AN454" s="107"/>
      <c r="AO454" s="107"/>
      <c r="AP454" s="107"/>
      <c r="AQ454" s="108">
        <v>30</v>
      </c>
      <c r="AR454" s="109"/>
      <c r="AS454" s="110" t="str">
        <f>VLOOKUP(E454,Compte!A$1:K$398,10,FALSE)</f>
        <v>Cotisation Aviron + salle de sport 230+30</v>
      </c>
    </row>
    <row r="455" spans="1:45" ht="14.25" customHeight="1" x14ac:dyDescent="0.3">
      <c r="A455" s="91" t="str">
        <f t="shared" si="53"/>
        <v>TORFS Louis</v>
      </c>
      <c r="B455" s="91">
        <f t="shared" ref="B455:B493" si="57">IF(OR(A455=A454,NOT(G455=2024)),B454,B454+1)</f>
        <v>403</v>
      </c>
      <c r="C455" s="41" t="s">
        <v>2543</v>
      </c>
      <c r="D455" s="91">
        <f>VLOOKUP(C455,Compte!F$1:K$398,6,FALSE)</f>
        <v>4044</v>
      </c>
      <c r="E455" s="41">
        <v>4044</v>
      </c>
      <c r="F455" s="93">
        <f>VLOOKUP(E455,Compte!A$1:K$398,2,FALSE)</f>
        <v>45483</v>
      </c>
      <c r="G455" s="173">
        <v>2024</v>
      </c>
      <c r="H455" s="95">
        <v>45588</v>
      </c>
      <c r="I455" s="84" t="s">
        <v>2544</v>
      </c>
      <c r="J455" s="41" t="s">
        <v>231</v>
      </c>
      <c r="K455" s="96" t="s">
        <v>121</v>
      </c>
      <c r="L455" s="97">
        <v>34254</v>
      </c>
      <c r="M455" s="98">
        <f t="shared" si="52"/>
        <v>30</v>
      </c>
      <c r="N455" s="99" t="s">
        <v>2545</v>
      </c>
      <c r="O455" s="99">
        <v>5170</v>
      </c>
      <c r="P455" s="96" t="s">
        <v>1188</v>
      </c>
      <c r="Q455" s="99" t="s">
        <v>135</v>
      </c>
      <c r="R455" s="100" t="s">
        <v>147</v>
      </c>
      <c r="S455" s="188" t="s">
        <v>2546</v>
      </c>
      <c r="T455" s="460" t="s">
        <v>2547</v>
      </c>
      <c r="U455" s="99"/>
      <c r="V455" s="99"/>
      <c r="W455" s="99"/>
      <c r="X455" s="99"/>
      <c r="Y455" s="99"/>
      <c r="Z455" s="41" t="s">
        <v>2548</v>
      </c>
      <c r="AA455" s="91">
        <f>VLOOKUP(E455,Compte!A$1:K$398,9,FALSE)</f>
        <v>260</v>
      </c>
      <c r="AB455" s="123">
        <f t="shared" si="54"/>
        <v>260</v>
      </c>
      <c r="AC455" s="91">
        <f t="shared" si="55"/>
        <v>0</v>
      </c>
      <c r="AD455" s="104" t="s">
        <v>144</v>
      </c>
      <c r="AE455" s="104" t="s">
        <v>151</v>
      </c>
      <c r="AF455" s="104" t="s">
        <v>188</v>
      </c>
      <c r="AG455" s="395"/>
      <c r="AH455" s="395"/>
      <c r="AI455" s="130"/>
      <c r="AJ455" s="103">
        <f t="shared" si="56"/>
        <v>230</v>
      </c>
      <c r="AK455" s="41">
        <v>110</v>
      </c>
      <c r="AL455" s="41">
        <v>120</v>
      </c>
      <c r="AM455" s="359"/>
      <c r="AN455" s="41"/>
      <c r="AO455" s="41"/>
      <c r="AP455" s="41"/>
      <c r="AQ455" s="92">
        <v>30</v>
      </c>
      <c r="AR455" s="124"/>
      <c r="AS455" s="110" t="str">
        <f>VLOOKUP(E455,Compte!A$1:K$398,10,FALSE)</f>
        <v>Cotisation aviron + salle sport</v>
      </c>
    </row>
    <row r="456" spans="1:45" ht="14.25" hidden="1" customHeight="1" x14ac:dyDescent="0.3">
      <c r="A456" s="91" t="str">
        <f t="shared" si="53"/>
        <v>TOURNAY Guy</v>
      </c>
      <c r="B456" s="91">
        <f t="shared" si="57"/>
        <v>404</v>
      </c>
      <c r="C456" s="138"/>
      <c r="D456" s="91" t="e">
        <f>VLOOKUP(C456,Compte!F$1:K$398,6,FALSE)</f>
        <v>#N/A</v>
      </c>
      <c r="E456" s="92">
        <v>423</v>
      </c>
      <c r="F456" s="93">
        <f>VLOOKUP(E456,Compte!A$1:K$398,2,FALSE)</f>
        <v>45588</v>
      </c>
      <c r="G456" s="155">
        <v>2024</v>
      </c>
      <c r="H456" s="139">
        <v>45651</v>
      </c>
      <c r="I456" s="534" t="s">
        <v>3837</v>
      </c>
      <c r="J456" s="537" t="s">
        <v>1259</v>
      </c>
      <c r="K456" s="141" t="s">
        <v>121</v>
      </c>
      <c r="L456" s="142">
        <v>26101</v>
      </c>
      <c r="M456" s="98">
        <f t="shared" si="52"/>
        <v>52</v>
      </c>
      <c r="N456" s="143" t="s">
        <v>3838</v>
      </c>
      <c r="O456" s="143">
        <v>5081</v>
      </c>
      <c r="P456" s="143" t="s">
        <v>3839</v>
      </c>
      <c r="Q456" s="99" t="s">
        <v>135</v>
      </c>
      <c r="R456" s="144" t="s">
        <v>147</v>
      </c>
      <c r="S456" s="566" t="s">
        <v>3840</v>
      </c>
      <c r="T456" s="582" t="s">
        <v>3841</v>
      </c>
      <c r="U456" s="426"/>
      <c r="V456" s="426"/>
      <c r="W456" s="426"/>
      <c r="X456" s="426"/>
      <c r="Y456" s="426"/>
      <c r="Z456" s="41" t="s">
        <v>3842</v>
      </c>
      <c r="AA456" s="91">
        <f>VLOOKUP(E456,Compte!A$1:K$398,9,FALSE)</f>
        <v>90</v>
      </c>
      <c r="AB456" s="123">
        <f t="shared" si="54"/>
        <v>90</v>
      </c>
      <c r="AC456" s="91">
        <f t="shared" si="55"/>
        <v>0</v>
      </c>
      <c r="AD456" s="147" t="s">
        <v>160</v>
      </c>
      <c r="AE456" s="147" t="s">
        <v>161</v>
      </c>
      <c r="AF456" s="147" t="s">
        <v>211</v>
      </c>
      <c r="AG456" s="152"/>
      <c r="AH456" s="152"/>
      <c r="AI456" s="613" t="s">
        <v>3844</v>
      </c>
      <c r="AJ456" s="103">
        <f t="shared" si="56"/>
        <v>90</v>
      </c>
      <c r="AK456" s="138">
        <v>50</v>
      </c>
      <c r="AL456" s="138">
        <v>40</v>
      </c>
      <c r="AM456" s="358"/>
      <c r="AN456" s="138"/>
      <c r="AO456" s="138"/>
      <c r="AP456" s="138"/>
      <c r="AQ456" s="92"/>
      <c r="AR456" s="124"/>
      <c r="AS456" s="110" t="str">
        <f>VLOOKUP(E456,Compte!A$1:K$398,10,FALSE)</f>
        <v>240-101-0026 cotisation YA-VCR Guy Tournay</v>
      </c>
    </row>
    <row r="457" spans="1:45" ht="14.25" customHeight="1" x14ac:dyDescent="0.3">
      <c r="A457" s="91" t="str">
        <f t="shared" si="53"/>
        <v>TOUSSAINT Louis</v>
      </c>
      <c r="B457" s="91">
        <f t="shared" si="57"/>
        <v>405</v>
      </c>
      <c r="C457" s="92" t="s">
        <v>308</v>
      </c>
      <c r="D457" s="91">
        <f>VLOOKUP(C457,Compte!F$1:K$398,6,FALSE)</f>
        <v>4128</v>
      </c>
      <c r="E457" s="92">
        <v>266</v>
      </c>
      <c r="F457" s="93">
        <f>VLOOKUP(E457,Compte!A$1:K$398,2,FALSE)</f>
        <v>45390</v>
      </c>
      <c r="G457" s="94">
        <v>2024</v>
      </c>
      <c r="H457" s="111">
        <v>45398</v>
      </c>
      <c r="I457" s="112" t="s">
        <v>2549</v>
      </c>
      <c r="J457" s="92" t="s">
        <v>231</v>
      </c>
      <c r="K457" s="113" t="s">
        <v>121</v>
      </c>
      <c r="L457" s="114">
        <v>34835</v>
      </c>
      <c r="M457" s="98">
        <f t="shared" si="52"/>
        <v>28</v>
      </c>
      <c r="N457" s="115" t="s">
        <v>2550</v>
      </c>
      <c r="O457" s="115">
        <v>5100</v>
      </c>
      <c r="P457" s="115" t="s">
        <v>465</v>
      </c>
      <c r="Q457" s="99" t="s">
        <v>135</v>
      </c>
      <c r="R457" s="116" t="s">
        <v>147</v>
      </c>
      <c r="S457" s="116" t="s">
        <v>2551</v>
      </c>
      <c r="T457" s="126" t="s">
        <v>2552</v>
      </c>
      <c r="U457" s="99"/>
      <c r="V457" s="99"/>
      <c r="W457" s="99"/>
      <c r="X457" s="99"/>
      <c r="Y457" s="99"/>
      <c r="Z457" s="41" t="s">
        <v>2553</v>
      </c>
      <c r="AA457" s="91">
        <f>VLOOKUP(E457,Compte!A$1:K$398,9,FALSE)</f>
        <v>80</v>
      </c>
      <c r="AB457" s="102">
        <f t="shared" si="54"/>
        <v>270</v>
      </c>
      <c r="AC457" s="103">
        <f t="shared" si="55"/>
        <v>-190</v>
      </c>
      <c r="AD457" s="118" t="s">
        <v>144</v>
      </c>
      <c r="AE457" s="118" t="s">
        <v>151</v>
      </c>
      <c r="AF457" s="118" t="s">
        <v>188</v>
      </c>
      <c r="AG457" s="119">
        <v>1</v>
      </c>
      <c r="AH457" s="119" t="s">
        <v>1037</v>
      </c>
      <c r="AI457" s="517" t="s">
        <v>2554</v>
      </c>
      <c r="AJ457" s="103">
        <f t="shared" si="56"/>
        <v>230</v>
      </c>
      <c r="AK457" s="108">
        <v>110</v>
      </c>
      <c r="AL457" s="108">
        <v>120</v>
      </c>
      <c r="AM457" s="108"/>
      <c r="AN457" s="108">
        <v>10</v>
      </c>
      <c r="AO457" s="108"/>
      <c r="AP457" s="108"/>
      <c r="AQ457" s="108">
        <v>30</v>
      </c>
      <c r="AR457" s="109"/>
      <c r="AS457" s="110" t="str">
        <f>VLOOKUP(E457,Compte!A$1:K$398,10,FALSE)</f>
        <v>Louis Toussaint cotisation sympathisant aviron + salle de sport</v>
      </c>
    </row>
    <row r="458" spans="1:45" ht="14.25" customHeight="1" x14ac:dyDescent="0.3">
      <c r="A458" s="91" t="str">
        <f t="shared" si="53"/>
        <v>TOUSSAINT Louis</v>
      </c>
      <c r="B458" s="91">
        <f t="shared" si="57"/>
        <v>405</v>
      </c>
      <c r="C458" s="92" t="s">
        <v>308</v>
      </c>
      <c r="D458" s="91">
        <f>VLOOKUP(C458,Compte!F$1:K$398,6,FALSE)</f>
        <v>4128</v>
      </c>
      <c r="E458" s="41">
        <v>4022</v>
      </c>
      <c r="F458" s="93">
        <f>VLOOKUP(E458,Compte!A$1:K$398,2,FALSE)</f>
        <v>45440</v>
      </c>
      <c r="G458" s="173">
        <v>2024</v>
      </c>
      <c r="H458" s="95">
        <v>45441</v>
      </c>
      <c r="I458" s="84" t="s">
        <v>2549</v>
      </c>
      <c r="J458" s="41" t="s">
        <v>231</v>
      </c>
      <c r="K458" s="96"/>
      <c r="L458" s="97"/>
      <c r="M458" s="98">
        <f t="shared" si="52"/>
        <v>123</v>
      </c>
      <c r="N458" s="99"/>
      <c r="O458" s="99"/>
      <c r="P458" s="99"/>
      <c r="Q458" s="99"/>
      <c r="R458" s="100"/>
      <c r="S458" s="100"/>
      <c r="T458" s="460"/>
      <c r="U458" s="99"/>
      <c r="V458" s="99"/>
      <c r="W458" s="99"/>
      <c r="X458" s="99"/>
      <c r="Y458" s="99"/>
      <c r="Z458" s="41" t="s">
        <v>2553</v>
      </c>
      <c r="AA458" s="91">
        <f>VLOOKUP(E458,Compte!A$1:K$398,9,FALSE)</f>
        <v>100</v>
      </c>
      <c r="AB458" s="102">
        <f t="shared" si="54"/>
        <v>0</v>
      </c>
      <c r="AC458" s="103">
        <f t="shared" si="55"/>
        <v>100</v>
      </c>
      <c r="AD458" s="104" t="s">
        <v>144</v>
      </c>
      <c r="AE458" s="104" t="s">
        <v>151</v>
      </c>
      <c r="AF458" s="104" t="s">
        <v>188</v>
      </c>
      <c r="AG458" s="119"/>
      <c r="AH458" s="119"/>
      <c r="AI458" s="175" t="s">
        <v>2554</v>
      </c>
      <c r="AJ458" s="103">
        <f t="shared" si="56"/>
        <v>0</v>
      </c>
      <c r="AK458" s="107"/>
      <c r="AL458" s="107"/>
      <c r="AM458" s="356"/>
      <c r="AN458" s="107"/>
      <c r="AO458" s="107"/>
      <c r="AP458" s="107"/>
      <c r="AQ458" s="108"/>
      <c r="AR458" s="109"/>
      <c r="AS458" s="110" t="str">
        <f>VLOOKUP(E458,Compte!A$1:K$398,10,FALSE)</f>
        <v>Regul cotisation Toussaint Louis sympathisant + salle de sport</v>
      </c>
    </row>
    <row r="459" spans="1:45" ht="14.25" customHeight="1" x14ac:dyDescent="0.3">
      <c r="A459" s="91" t="str">
        <f t="shared" si="53"/>
        <v>TOUSSAINT Louis</v>
      </c>
      <c r="B459" s="91">
        <f t="shared" si="57"/>
        <v>405</v>
      </c>
      <c r="C459" s="41" t="s">
        <v>308</v>
      </c>
      <c r="D459" s="91">
        <f>VLOOKUP(C459,Compte!F$1:K$398,6,FALSE)</f>
        <v>4128</v>
      </c>
      <c r="E459" s="41">
        <v>4023</v>
      </c>
      <c r="F459" s="93">
        <f>VLOOKUP(E459,Compte!A$1:K$398,2,FALSE)</f>
        <v>45441</v>
      </c>
      <c r="G459" s="94">
        <v>2024</v>
      </c>
      <c r="H459" s="95">
        <v>45503</v>
      </c>
      <c r="I459" s="84" t="s">
        <v>2549</v>
      </c>
      <c r="J459" s="41" t="s">
        <v>231</v>
      </c>
      <c r="K459" s="96"/>
      <c r="L459" s="97"/>
      <c r="M459" s="98">
        <f t="shared" si="52"/>
        <v>123</v>
      </c>
      <c r="N459" s="99"/>
      <c r="O459" s="99"/>
      <c r="P459" s="99"/>
      <c r="Q459" s="99"/>
      <c r="R459" s="100"/>
      <c r="S459" s="100"/>
      <c r="T459" s="460"/>
      <c r="U459" s="99"/>
      <c r="V459" s="99"/>
      <c r="W459" s="99"/>
      <c r="X459" s="99"/>
      <c r="Y459" s="99"/>
      <c r="Z459" s="41" t="s">
        <v>2553</v>
      </c>
      <c r="AA459" s="91">
        <f>VLOOKUP(E459,Compte!A$1:K$398,9,FALSE)</f>
        <v>80</v>
      </c>
      <c r="AB459" s="102">
        <f t="shared" si="54"/>
        <v>0</v>
      </c>
      <c r="AC459" s="103">
        <f t="shared" si="55"/>
        <v>80</v>
      </c>
      <c r="AD459" s="104" t="s">
        <v>144</v>
      </c>
      <c r="AE459" s="104" t="s">
        <v>151</v>
      </c>
      <c r="AF459" s="104" t="s">
        <v>188</v>
      </c>
      <c r="AG459" s="105"/>
      <c r="AH459" s="105"/>
      <c r="AI459" s="521" t="s">
        <v>2554</v>
      </c>
      <c r="AJ459" s="103">
        <f t="shared" si="56"/>
        <v>0</v>
      </c>
      <c r="AK459" s="107"/>
      <c r="AL459" s="107"/>
      <c r="AM459" s="356"/>
      <c r="AN459" s="107"/>
      <c r="AO459" s="107"/>
      <c r="AP459" s="107"/>
      <c r="AQ459" s="108"/>
      <c r="AR459" s="109"/>
      <c r="AS459" s="110" t="str">
        <f>VLOOKUP(E459,Compte!A$1:K$398,10,FALSE)</f>
        <v>Regul cotisation Toussaint Louis aviron + salle de sport</v>
      </c>
    </row>
    <row r="460" spans="1:45" ht="14.25" customHeight="1" x14ac:dyDescent="0.3">
      <c r="A460" s="91" t="str">
        <f t="shared" si="53"/>
        <v>TOUSSAINT Louis</v>
      </c>
      <c r="B460" s="91">
        <f t="shared" si="57"/>
        <v>405</v>
      </c>
      <c r="C460" s="92" t="s">
        <v>308</v>
      </c>
      <c r="D460" s="91">
        <f>VLOOKUP(C460,Compte!F$1:K$398,6,FALSE)</f>
        <v>4128</v>
      </c>
      <c r="E460" s="92">
        <v>310</v>
      </c>
      <c r="F460" s="93">
        <f>VLOOKUP(E460,Compte!A$1:K$398,2,FALSE)</f>
        <v>45442</v>
      </c>
      <c r="G460" s="94">
        <v>2024</v>
      </c>
      <c r="H460" s="111">
        <v>45467</v>
      </c>
      <c r="I460" s="112" t="s">
        <v>2549</v>
      </c>
      <c r="J460" s="92" t="s">
        <v>231</v>
      </c>
      <c r="K460" s="113"/>
      <c r="L460" s="114"/>
      <c r="M460" s="98">
        <f t="shared" si="52"/>
        <v>123</v>
      </c>
      <c r="N460" s="115"/>
      <c r="O460" s="115"/>
      <c r="P460" s="115"/>
      <c r="Q460" s="99"/>
      <c r="R460" s="116"/>
      <c r="S460" s="116"/>
      <c r="T460" s="126"/>
      <c r="U460" s="99"/>
      <c r="V460" s="99"/>
      <c r="W460" s="99"/>
      <c r="X460" s="99"/>
      <c r="Y460" s="99"/>
      <c r="Z460" s="41" t="s">
        <v>2553</v>
      </c>
      <c r="AA460" s="91">
        <f>VLOOKUP(E460,Compte!A$1:K$398,9,FALSE)</f>
        <v>10</v>
      </c>
      <c r="AB460" s="102">
        <f t="shared" si="54"/>
        <v>0</v>
      </c>
      <c r="AC460" s="103">
        <f t="shared" si="55"/>
        <v>10</v>
      </c>
      <c r="AD460" s="118" t="s">
        <v>144</v>
      </c>
      <c r="AE460" s="118" t="s">
        <v>151</v>
      </c>
      <c r="AF460" s="118" t="s">
        <v>188</v>
      </c>
      <c r="AG460" s="119"/>
      <c r="AH460" s="119"/>
      <c r="AI460" s="517" t="s">
        <v>2554</v>
      </c>
      <c r="AJ460" s="103">
        <f t="shared" si="56"/>
        <v>0</v>
      </c>
      <c r="AK460" s="108"/>
      <c r="AL460" s="108"/>
      <c r="AM460" s="108"/>
      <c r="AN460" s="108"/>
      <c r="AO460" s="108"/>
      <c r="AP460" s="108"/>
      <c r="AQ460" s="108"/>
      <c r="AR460" s="109"/>
      <c r="AS460" s="110" t="str">
        <f>VLOOKUP(E460,Compte!A$1:K$398,10,FALSE)</f>
        <v>Membre effectif Louis Toussaint</v>
      </c>
    </row>
    <row r="461" spans="1:45" ht="14.25" hidden="1" customHeight="1" x14ac:dyDescent="0.3">
      <c r="A461" s="91" t="str">
        <f t="shared" si="53"/>
        <v>TRIGAUX Marion</v>
      </c>
      <c r="B461" s="91">
        <f t="shared" si="57"/>
        <v>406</v>
      </c>
      <c r="C461" s="92"/>
      <c r="D461" s="91" t="e">
        <f>VLOOKUP(C461,Compte!F$1:K$398,6,FALSE)</f>
        <v>#N/A</v>
      </c>
      <c r="E461" s="92">
        <v>419</v>
      </c>
      <c r="F461" s="93">
        <f>VLOOKUP(E461,Compte!A$1:K$398,2,FALSE)</f>
        <v>45588</v>
      </c>
      <c r="G461" s="128">
        <v>2024</v>
      </c>
      <c r="H461" s="111">
        <v>45651</v>
      </c>
      <c r="I461" s="112" t="s">
        <v>3814</v>
      </c>
      <c r="J461" s="92" t="s">
        <v>178</v>
      </c>
      <c r="K461" s="113" t="s">
        <v>108</v>
      </c>
      <c r="L461" s="114">
        <v>34484</v>
      </c>
      <c r="M461" s="98">
        <f t="shared" si="52"/>
        <v>29</v>
      </c>
      <c r="N461" s="115" t="s">
        <v>3815</v>
      </c>
      <c r="O461" s="115">
        <v>5020</v>
      </c>
      <c r="P461" s="115" t="s">
        <v>3816</v>
      </c>
      <c r="Q461" s="99" t="s">
        <v>135</v>
      </c>
      <c r="R461" s="116" t="s">
        <v>147</v>
      </c>
      <c r="S461" s="121" t="s">
        <v>3817</v>
      </c>
      <c r="T461" s="394" t="s">
        <v>3818</v>
      </c>
      <c r="U461" s="99"/>
      <c r="V461" s="99"/>
      <c r="W461" s="99"/>
      <c r="X461" s="99"/>
      <c r="Y461" s="99"/>
      <c r="Z461" s="41" t="s">
        <v>3819</v>
      </c>
      <c r="AA461" s="91">
        <f>VLOOKUP(E461,Compte!A$1:K$398,9,FALSE)</f>
        <v>90</v>
      </c>
      <c r="AB461" s="123">
        <f t="shared" si="54"/>
        <v>90</v>
      </c>
      <c r="AC461" s="91">
        <f t="shared" si="55"/>
        <v>0</v>
      </c>
      <c r="AD461" s="118" t="s">
        <v>160</v>
      </c>
      <c r="AE461" s="118" t="s">
        <v>161</v>
      </c>
      <c r="AF461" s="118" t="s">
        <v>211</v>
      </c>
      <c r="AG461" s="119"/>
      <c r="AH461" s="119"/>
      <c r="AI461" s="519" t="s">
        <v>3844</v>
      </c>
      <c r="AJ461" s="103">
        <f t="shared" si="56"/>
        <v>90</v>
      </c>
      <c r="AK461" s="92">
        <v>50</v>
      </c>
      <c r="AL461" s="92">
        <v>40</v>
      </c>
      <c r="AM461" s="92"/>
      <c r="AN461" s="92"/>
      <c r="AO461" s="92"/>
      <c r="AP461" s="92"/>
      <c r="AQ461" s="92"/>
      <c r="AR461" s="124"/>
      <c r="AS461" s="110" t="str">
        <f>VLOOKUP(E461,Compte!A$1:K$398,10,FALSE)</f>
        <v>240-101-0026 cotisation YA-VCR Marion Trigaux</v>
      </c>
    </row>
    <row r="462" spans="1:45" ht="14.25" hidden="1" customHeight="1" x14ac:dyDescent="0.3">
      <c r="A462" s="91" t="str">
        <f t="shared" si="53"/>
        <v>VAEL Alexandre</v>
      </c>
      <c r="B462" s="91">
        <f t="shared" si="57"/>
        <v>407</v>
      </c>
      <c r="C462" s="92"/>
      <c r="D462" s="91" t="e">
        <f>VLOOKUP(C462,Compte!F$1:K$398,6,FALSE)</f>
        <v>#N/A</v>
      </c>
      <c r="E462" s="92">
        <v>4057</v>
      </c>
      <c r="F462" s="93">
        <f>VLOOKUP(E462,Compte!A$1:K$398,2,FALSE)</f>
        <v>45490</v>
      </c>
      <c r="G462" s="128">
        <v>2024</v>
      </c>
      <c r="H462" s="111">
        <v>45501</v>
      </c>
      <c r="I462" s="112" t="s">
        <v>2555</v>
      </c>
      <c r="J462" s="92" t="s">
        <v>718</v>
      </c>
      <c r="K462" s="113" t="s">
        <v>121</v>
      </c>
      <c r="L462" s="114">
        <v>35653</v>
      </c>
      <c r="M462" s="98">
        <f t="shared" si="52"/>
        <v>26</v>
      </c>
      <c r="N462" s="115" t="s">
        <v>2556</v>
      </c>
      <c r="O462" s="115">
        <v>1050</v>
      </c>
      <c r="P462" s="115" t="s">
        <v>2557</v>
      </c>
      <c r="Q462" s="99" t="s">
        <v>135</v>
      </c>
      <c r="R462" s="116" t="s">
        <v>147</v>
      </c>
      <c r="S462" s="121" t="s">
        <v>2558</v>
      </c>
      <c r="T462" s="577" t="s">
        <v>2559</v>
      </c>
      <c r="U462" s="99"/>
      <c r="V462" s="99"/>
      <c r="W462" s="99"/>
      <c r="X462" s="99"/>
      <c r="Y462" s="99"/>
      <c r="Z462" s="41" t="s">
        <v>2560</v>
      </c>
      <c r="AA462" s="91">
        <f>VLOOKUP(E462,Compte!A$1:K$398,9,FALSE)</f>
        <v>30</v>
      </c>
      <c r="AB462" s="102">
        <f t="shared" si="54"/>
        <v>30</v>
      </c>
      <c r="AC462" s="103">
        <f t="shared" si="55"/>
        <v>0</v>
      </c>
      <c r="AD462" s="118" t="s">
        <v>160</v>
      </c>
      <c r="AE462" s="118" t="s">
        <v>161</v>
      </c>
      <c r="AF462" s="118" t="s">
        <v>162</v>
      </c>
      <c r="AG462" s="119"/>
      <c r="AH462" s="119"/>
      <c r="AI462" s="515" t="s">
        <v>716</v>
      </c>
      <c r="AJ462" s="103">
        <f t="shared" si="56"/>
        <v>30</v>
      </c>
      <c r="AK462" s="108">
        <v>5</v>
      </c>
      <c r="AL462" s="108">
        <v>25</v>
      </c>
      <c r="AM462" s="108"/>
      <c r="AN462" s="92"/>
      <c r="AO462" s="92"/>
      <c r="AP462" s="92"/>
      <c r="AQ462" s="92"/>
      <c r="AR462" s="124"/>
      <c r="AS462" s="110" t="str">
        <f>VLOOKUP(E462,Compte!A$1:K$398,10,FALSE)</f>
        <v>Cotisation YA-MTP Alexandre Vael</v>
      </c>
    </row>
    <row r="463" spans="1:45" ht="14.25" customHeight="1" x14ac:dyDescent="0.3">
      <c r="A463" s="91" t="str">
        <f t="shared" si="53"/>
        <v>VAN BRAEKEL Jean</v>
      </c>
      <c r="B463" s="91">
        <f t="shared" si="57"/>
        <v>408</v>
      </c>
      <c r="C463" s="92" t="s">
        <v>2561</v>
      </c>
      <c r="D463" s="91">
        <f>VLOOKUP(C463,Compte!F$1:K$398,6,FALSE)</f>
        <v>0.13</v>
      </c>
      <c r="E463" s="92">
        <v>0.13</v>
      </c>
      <c r="F463" s="93">
        <f>VLOOKUP(E463,Compte!A$1:K$398,2,FALSE)</f>
        <v>45291</v>
      </c>
      <c r="G463" s="94">
        <v>2024</v>
      </c>
      <c r="H463" s="111">
        <v>45428</v>
      </c>
      <c r="I463" s="112" t="s">
        <v>2562</v>
      </c>
      <c r="J463" s="92" t="s">
        <v>1137</v>
      </c>
      <c r="K463" s="113" t="s">
        <v>121</v>
      </c>
      <c r="L463" s="114">
        <v>24702</v>
      </c>
      <c r="M463" s="98">
        <f t="shared" si="52"/>
        <v>56</v>
      </c>
      <c r="N463" s="115" t="s">
        <v>2563</v>
      </c>
      <c r="O463" s="115">
        <v>5310</v>
      </c>
      <c r="P463" s="115" t="s">
        <v>1659</v>
      </c>
      <c r="Q463" s="99" t="s">
        <v>135</v>
      </c>
      <c r="R463" s="116" t="s">
        <v>147</v>
      </c>
      <c r="S463" s="116" t="s">
        <v>2564</v>
      </c>
      <c r="T463" s="488" t="s">
        <v>2565</v>
      </c>
      <c r="U463" s="99"/>
      <c r="V463" s="99"/>
      <c r="W463" s="99"/>
      <c r="X463" s="99"/>
      <c r="Y463" s="99"/>
      <c r="Z463" s="41" t="s">
        <v>2566</v>
      </c>
      <c r="AA463" s="91">
        <f>VLOOKUP(E463,Compte!A$1:K$398,9,FALSE)</f>
        <v>265</v>
      </c>
      <c r="AB463" s="123">
        <f t="shared" si="54"/>
        <v>265</v>
      </c>
      <c r="AC463" s="91">
        <f t="shared" si="55"/>
        <v>0</v>
      </c>
      <c r="AD463" s="118" t="s">
        <v>144</v>
      </c>
      <c r="AE463" s="118" t="s">
        <v>151</v>
      </c>
      <c r="AF463" s="118" t="s">
        <v>117</v>
      </c>
      <c r="AG463" s="119"/>
      <c r="AH463" s="119"/>
      <c r="AI463" s="524" t="s">
        <v>2567</v>
      </c>
      <c r="AJ463" s="103">
        <f t="shared" si="56"/>
        <v>265</v>
      </c>
      <c r="AK463" s="92">
        <v>140</v>
      </c>
      <c r="AL463" s="92">
        <v>125</v>
      </c>
      <c r="AM463" s="92"/>
      <c r="AN463" s="92"/>
      <c r="AO463" s="92"/>
      <c r="AP463" s="92"/>
      <c r="AQ463" s="92"/>
      <c r="AR463" s="124"/>
      <c r="AS463" s="110" t="str">
        <f>VLOOKUP(E463,Compte!A$1:K$398,10,FALSE)</f>
        <v>Cotisations  Aviron 2024 - Jean VANBRAEKEL  (265 euros)</v>
      </c>
    </row>
    <row r="464" spans="1:45" ht="14.25" hidden="1" customHeight="1" x14ac:dyDescent="0.3">
      <c r="A464" s="91" t="str">
        <f t="shared" si="53"/>
        <v xml:space="preserve">VAN CUTSEM Théodore </v>
      </c>
      <c r="B464" s="91">
        <f t="shared" si="57"/>
        <v>409</v>
      </c>
      <c r="C464" s="154" t="s">
        <v>308</v>
      </c>
      <c r="D464" s="91">
        <f>VLOOKUP(C464,Compte!F$1:K$398,6,FALSE)</f>
        <v>4128</v>
      </c>
      <c r="E464" s="92">
        <v>4115</v>
      </c>
      <c r="F464" s="93">
        <f>VLOOKUP(E464,Compte!A$1:K$398,2,FALSE)</f>
        <v>45544</v>
      </c>
      <c r="G464" s="128">
        <v>2024</v>
      </c>
      <c r="H464" s="111">
        <v>45552</v>
      </c>
      <c r="I464" s="112" t="s">
        <v>2568</v>
      </c>
      <c r="J464" s="92" t="s">
        <v>2569</v>
      </c>
      <c r="K464" s="113" t="s">
        <v>121</v>
      </c>
      <c r="L464" s="120">
        <v>41020</v>
      </c>
      <c r="M464" s="98">
        <f t="shared" si="52"/>
        <v>11</v>
      </c>
      <c r="N464" s="115" t="s">
        <v>2570</v>
      </c>
      <c r="O464" s="115">
        <v>5100</v>
      </c>
      <c r="P464" s="115" t="s">
        <v>134</v>
      </c>
      <c r="Q464" s="99" t="s">
        <v>135</v>
      </c>
      <c r="R464" s="116" t="s">
        <v>147</v>
      </c>
      <c r="S464" s="121" t="s">
        <v>2571</v>
      </c>
      <c r="T464" s="461" t="s">
        <v>2572</v>
      </c>
      <c r="U464" s="99" t="s">
        <v>2573</v>
      </c>
      <c r="V464" s="99" t="s">
        <v>1129</v>
      </c>
      <c r="W464" s="99"/>
      <c r="X464" s="99"/>
      <c r="Y464" s="99"/>
      <c r="Z464" s="41" t="s">
        <v>2574</v>
      </c>
      <c r="AA464" s="91">
        <f>VLOOKUP(E464,Compte!A$1:K$398,9,FALSE)</f>
        <v>30</v>
      </c>
      <c r="AB464" s="123">
        <f t="shared" si="54"/>
        <v>30</v>
      </c>
      <c r="AC464" s="91">
        <f t="shared" si="55"/>
        <v>0</v>
      </c>
      <c r="AD464" s="118" t="s">
        <v>160</v>
      </c>
      <c r="AE464" s="118" t="s">
        <v>164</v>
      </c>
      <c r="AF464" s="118" t="s">
        <v>162</v>
      </c>
      <c r="AG464" s="119"/>
      <c r="AH464" s="119"/>
      <c r="AI464" s="518" t="s">
        <v>318</v>
      </c>
      <c r="AJ464" s="103">
        <f t="shared" si="56"/>
        <v>30</v>
      </c>
      <c r="AK464" s="92">
        <v>5</v>
      </c>
      <c r="AL464" s="92">
        <v>25</v>
      </c>
      <c r="AM464" s="92"/>
      <c r="AN464" s="92"/>
      <c r="AO464" s="92"/>
      <c r="AP464" s="92"/>
      <c r="AQ464" s="92"/>
      <c r="AR464" s="124"/>
      <c r="AS464" s="110" t="str">
        <f>VLOOKUP(E464,Compte!A$1:K$398,10,FALSE)</f>
        <v>240-101-0026 cotisation YJ-MTP Theodore Van Cutsem</v>
      </c>
    </row>
    <row r="465" spans="1:45" ht="14.25" customHeight="1" x14ac:dyDescent="0.3">
      <c r="A465" s="91" t="str">
        <f t="shared" si="53"/>
        <v>VAN DEN DRIESSCHE Damien</v>
      </c>
      <c r="B465" s="91">
        <f t="shared" si="57"/>
        <v>410</v>
      </c>
      <c r="C465" s="92" t="s">
        <v>2575</v>
      </c>
      <c r="D465" s="91">
        <f>VLOOKUP(C465,Compte!F$1:K$398,6,FALSE)</f>
        <v>276</v>
      </c>
      <c r="E465" s="92">
        <v>276</v>
      </c>
      <c r="F465" s="93">
        <f>VLOOKUP(E465,Compte!A$1:K$398,2,FALSE)</f>
        <v>45394</v>
      </c>
      <c r="G465" s="94">
        <v>2024</v>
      </c>
      <c r="H465" s="111">
        <v>45399</v>
      </c>
      <c r="I465" s="112" t="s">
        <v>2576</v>
      </c>
      <c r="J465" s="92" t="s">
        <v>1772</v>
      </c>
      <c r="K465" s="113" t="s">
        <v>121</v>
      </c>
      <c r="L465" s="114">
        <v>27543</v>
      </c>
      <c r="M465" s="98">
        <f t="shared" si="52"/>
        <v>48</v>
      </c>
      <c r="N465" s="113" t="s">
        <v>2577</v>
      </c>
      <c r="O465" s="115">
        <v>5000</v>
      </c>
      <c r="P465" s="113" t="s">
        <v>186</v>
      </c>
      <c r="Q465" s="99" t="s">
        <v>135</v>
      </c>
      <c r="R465" s="116" t="s">
        <v>2578</v>
      </c>
      <c r="S465" s="116" t="s">
        <v>2579</v>
      </c>
      <c r="T465" s="113" t="s">
        <v>2580</v>
      </c>
      <c r="U465" s="99"/>
      <c r="V465" s="99"/>
      <c r="W465" s="99"/>
      <c r="X465" s="99"/>
      <c r="Y465" s="99"/>
      <c r="Z465" s="41" t="s">
        <v>2581</v>
      </c>
      <c r="AA465" s="91">
        <f>VLOOKUP(E465,Compte!A$1:K$398,9,FALSE)</f>
        <v>260</v>
      </c>
      <c r="AB465" s="102">
        <f t="shared" si="54"/>
        <v>260</v>
      </c>
      <c r="AC465" s="103">
        <f t="shared" si="55"/>
        <v>0</v>
      </c>
      <c r="AD465" s="118" t="s">
        <v>144</v>
      </c>
      <c r="AE465" s="118" t="s">
        <v>151</v>
      </c>
      <c r="AF465" s="118" t="s">
        <v>188</v>
      </c>
      <c r="AG465" s="119"/>
      <c r="AH465" s="119"/>
      <c r="AI465" s="176" t="s">
        <v>2582</v>
      </c>
      <c r="AJ465" s="103">
        <f t="shared" si="56"/>
        <v>230</v>
      </c>
      <c r="AK465" s="108">
        <v>110</v>
      </c>
      <c r="AL465" s="108">
        <v>120</v>
      </c>
      <c r="AM465" s="108"/>
      <c r="AN465" s="108"/>
      <c r="AO465" s="108"/>
      <c r="AP465" s="108"/>
      <c r="AQ465" s="108">
        <v>30</v>
      </c>
      <c r="AR465" s="109"/>
      <c r="AS465" s="110" t="str">
        <f>VLOOKUP(E465,Compte!A$1:K$398,10,FALSE)</f>
        <v>coti 2024 - damien van den driessche - aviron individuelle adulte + salle</v>
      </c>
    </row>
    <row r="466" spans="1:45" ht="14.25" hidden="1" customHeight="1" x14ac:dyDescent="0.3">
      <c r="A466" s="91" t="str">
        <f t="shared" si="53"/>
        <v>VAN HULLE Caroline</v>
      </c>
      <c r="B466" s="91">
        <f t="shared" si="57"/>
        <v>411</v>
      </c>
      <c r="C466" s="92" t="s">
        <v>363</v>
      </c>
      <c r="D466" s="91">
        <f>VLOOKUP(C466,Compte!F$1:K$398,6,FALSE)</f>
        <v>231</v>
      </c>
      <c r="E466" s="92">
        <v>231</v>
      </c>
      <c r="F466" s="93">
        <f>VLOOKUP(E466,Compte!A$1:K$398,2,FALSE)</f>
        <v>45384</v>
      </c>
      <c r="G466" s="128">
        <v>2024</v>
      </c>
      <c r="H466" s="111">
        <v>45398</v>
      </c>
      <c r="I466" s="112" t="s">
        <v>2583</v>
      </c>
      <c r="J466" s="92" t="s">
        <v>246</v>
      </c>
      <c r="K466" s="113" t="s">
        <v>108</v>
      </c>
      <c r="L466" s="114">
        <v>26783</v>
      </c>
      <c r="M466" s="98">
        <f t="shared" si="52"/>
        <v>50</v>
      </c>
      <c r="N466" s="115" t="s">
        <v>366</v>
      </c>
      <c r="O466" s="115">
        <v>4500</v>
      </c>
      <c r="P466" s="115" t="s">
        <v>367</v>
      </c>
      <c r="Q466" s="99" t="s">
        <v>135</v>
      </c>
      <c r="R466" s="116" t="s">
        <v>147</v>
      </c>
      <c r="S466" s="121" t="s">
        <v>2584</v>
      </c>
      <c r="T466" s="115" t="s">
        <v>2585</v>
      </c>
      <c r="U466" s="99"/>
      <c r="V466" s="99"/>
      <c r="W466" s="99"/>
      <c r="X466" s="99"/>
      <c r="Y466" s="99"/>
      <c r="Z466" s="41" t="s">
        <v>2586</v>
      </c>
      <c r="AA466" s="91">
        <f>VLOOKUP(E466,Compte!A$1:K$398,9,FALSE)</f>
        <v>90</v>
      </c>
      <c r="AB466" s="102">
        <f t="shared" si="54"/>
        <v>90</v>
      </c>
      <c r="AC466" s="103">
        <f t="shared" si="55"/>
        <v>0</v>
      </c>
      <c r="AD466" s="118" t="s">
        <v>160</v>
      </c>
      <c r="AE466" s="118" t="s">
        <v>161</v>
      </c>
      <c r="AF466" s="118" t="s">
        <v>211</v>
      </c>
      <c r="AG466" s="119"/>
      <c r="AH466" s="119"/>
      <c r="AI466" s="518" t="s">
        <v>220</v>
      </c>
      <c r="AJ466" s="103">
        <f t="shared" si="56"/>
        <v>90</v>
      </c>
      <c r="AK466" s="108">
        <v>50</v>
      </c>
      <c r="AL466" s="108">
        <v>40</v>
      </c>
      <c r="AM466" s="108"/>
      <c r="AN466" s="92"/>
      <c r="AO466" s="92"/>
      <c r="AP466" s="92"/>
      <c r="AQ466" s="92"/>
      <c r="AR466" s="124"/>
      <c r="AS466" s="110" t="str">
        <f>VLOOKUP(E466,Compte!A$1:K$398,10,FALSE)</f>
        <v>Cotisation croisiere Caroline Van Hulle</v>
      </c>
    </row>
    <row r="467" spans="1:45" ht="14.25" customHeight="1" x14ac:dyDescent="0.3">
      <c r="A467" s="91" t="str">
        <f t="shared" si="53"/>
        <v>VAN LANCKER Viviane</v>
      </c>
      <c r="B467" s="91">
        <f t="shared" si="57"/>
        <v>412</v>
      </c>
      <c r="C467" s="92" t="s">
        <v>1704</v>
      </c>
      <c r="D467" s="91">
        <f>VLOOKUP(C467,Compte!F$1:K$398,6,FALSE)</f>
        <v>0.12</v>
      </c>
      <c r="E467" s="92">
        <v>0.12</v>
      </c>
      <c r="F467" s="93">
        <f>VLOOKUP(E467,Compte!A$1:K$398,2,FALSE)</f>
        <v>45291</v>
      </c>
      <c r="G467" s="94">
        <v>2024</v>
      </c>
      <c r="H467" s="111">
        <v>45428</v>
      </c>
      <c r="I467" s="112" t="s">
        <v>2587</v>
      </c>
      <c r="J467" s="92" t="s">
        <v>2588</v>
      </c>
      <c r="K467" s="113" t="s">
        <v>108</v>
      </c>
      <c r="L467" s="114">
        <v>24780</v>
      </c>
      <c r="M467" s="98">
        <f t="shared" si="52"/>
        <v>56</v>
      </c>
      <c r="N467" s="115" t="s">
        <v>1706</v>
      </c>
      <c r="O467" s="115">
        <v>5101</v>
      </c>
      <c r="P467" s="115" t="s">
        <v>1707</v>
      </c>
      <c r="Q467" s="99" t="s">
        <v>135</v>
      </c>
      <c r="R467" s="116" t="s">
        <v>147</v>
      </c>
      <c r="S467" s="116" t="s">
        <v>2589</v>
      </c>
      <c r="T467" s="456" t="s">
        <v>2590</v>
      </c>
      <c r="U467" s="99"/>
      <c r="V467" s="99"/>
      <c r="W467" s="99"/>
      <c r="X467" s="99"/>
      <c r="Y467" s="99"/>
      <c r="Z467" s="41" t="s">
        <v>1710</v>
      </c>
      <c r="AA467" s="91">
        <f>VLOOKUP(E467,Compte!A$1:K$398,9,FALSE)</f>
        <v>265</v>
      </c>
      <c r="AB467" s="102">
        <f t="shared" si="54"/>
        <v>265</v>
      </c>
      <c r="AC467" s="103">
        <f t="shared" si="55"/>
        <v>0</v>
      </c>
      <c r="AD467" s="118" t="s">
        <v>144</v>
      </c>
      <c r="AE467" s="118" t="s">
        <v>151</v>
      </c>
      <c r="AF467" s="118" t="s">
        <v>117</v>
      </c>
      <c r="AG467" s="119"/>
      <c r="AH467" s="119"/>
      <c r="AI467" s="521" t="s">
        <v>2591</v>
      </c>
      <c r="AJ467" s="103">
        <f t="shared" si="56"/>
        <v>265</v>
      </c>
      <c r="AK467" s="108">
        <v>140</v>
      </c>
      <c r="AL467" s="108">
        <v>125</v>
      </c>
      <c r="AM467" s="108"/>
      <c r="AN467" s="92"/>
      <c r="AO467" s="92"/>
      <c r="AP467" s="92"/>
      <c r="AQ467" s="92"/>
      <c r="AR467" s="124"/>
      <c r="AS467" s="110" t="str">
        <f>VLOOKUP(E467,Compte!A$1:K$398,10,FALSE)</f>
        <v>cotisations famille = Van Lancker année 2024 Chef de famille</v>
      </c>
    </row>
    <row r="468" spans="1:45" ht="14.25" hidden="1" customHeight="1" x14ac:dyDescent="0.3">
      <c r="A468" s="91" t="str">
        <f t="shared" si="53"/>
        <v>VAN LONDERSELE Patrick</v>
      </c>
      <c r="B468" s="91">
        <f t="shared" si="57"/>
        <v>413</v>
      </c>
      <c r="C468" s="92" t="s">
        <v>2592</v>
      </c>
      <c r="D468" s="91">
        <f>VLOOKUP(C468,Compte!F$1:K$398,6,FALSE)</f>
        <v>130</v>
      </c>
      <c r="E468" s="92">
        <v>130</v>
      </c>
      <c r="F468" s="93">
        <f>VLOOKUP(E468,Compte!A$1:K$398,2,FALSE)</f>
        <v>45348</v>
      </c>
      <c r="G468" s="94">
        <v>2024</v>
      </c>
      <c r="H468" s="111">
        <v>45357</v>
      </c>
      <c r="I468" s="112" t="s">
        <v>2593</v>
      </c>
      <c r="J468" s="92" t="s">
        <v>744</v>
      </c>
      <c r="K468" s="134" t="s">
        <v>121</v>
      </c>
      <c r="L468" s="114">
        <v>22516</v>
      </c>
      <c r="M468" s="98">
        <f t="shared" si="52"/>
        <v>62</v>
      </c>
      <c r="N468" s="113" t="s">
        <v>2594</v>
      </c>
      <c r="O468" s="115">
        <v>5530</v>
      </c>
      <c r="P468" s="113" t="s">
        <v>2259</v>
      </c>
      <c r="Q468" s="423" t="s">
        <v>135</v>
      </c>
      <c r="R468" s="116" t="s">
        <v>2595</v>
      </c>
      <c r="S468" s="116" t="s">
        <v>2596</v>
      </c>
      <c r="T468" s="113" t="s">
        <v>2597</v>
      </c>
      <c r="U468" s="99"/>
      <c r="V468" s="99"/>
      <c r="W468" s="99"/>
      <c r="X468" s="99"/>
      <c r="Y468" s="99"/>
      <c r="Z468" s="41" t="s">
        <v>2598</v>
      </c>
      <c r="AA468" s="91">
        <f>VLOOKUP(E468,Compte!A$1:K$398,9,FALSE)</f>
        <v>185</v>
      </c>
      <c r="AB468" s="102">
        <f t="shared" si="54"/>
        <v>185</v>
      </c>
      <c r="AC468" s="103">
        <f t="shared" si="55"/>
        <v>0</v>
      </c>
      <c r="AD468" s="118" t="s">
        <v>115</v>
      </c>
      <c r="AE468" s="118" t="s">
        <v>116</v>
      </c>
      <c r="AF468" s="118" t="s">
        <v>188</v>
      </c>
      <c r="AG468" s="508"/>
      <c r="AH468" s="508"/>
      <c r="AI468" s="149"/>
      <c r="AJ468" s="103">
        <f t="shared" si="56"/>
        <v>175</v>
      </c>
      <c r="AK468" s="108">
        <v>110</v>
      </c>
      <c r="AL468" s="108">
        <v>65</v>
      </c>
      <c r="AM468" s="108"/>
      <c r="AN468" s="108"/>
      <c r="AO468" s="108"/>
      <c r="AP468" s="108"/>
      <c r="AQ468" s="108"/>
      <c r="AR468" s="109">
        <v>10</v>
      </c>
      <c r="AS468" s="110" t="str">
        <f>VLOOKUP(E468,Compte!A$1:K$398,10,FALSE)</f>
        <v>Cotisation tennis et effectif Patrick Van Londersele</v>
      </c>
    </row>
    <row r="469" spans="1:45" ht="14.25" hidden="1" customHeight="1" x14ac:dyDescent="0.3">
      <c r="A469" s="91" t="str">
        <f t="shared" si="53"/>
        <v>VAN POELE Tiphanie</v>
      </c>
      <c r="B469" s="91">
        <f t="shared" si="57"/>
        <v>414</v>
      </c>
      <c r="C469" s="138"/>
      <c r="D469" s="91" t="e">
        <f>VLOOKUP(C469,Compte!F$1:K$398,6,FALSE)</f>
        <v>#N/A</v>
      </c>
      <c r="E469" s="92">
        <v>260</v>
      </c>
      <c r="F469" s="93">
        <f>VLOOKUP(E469,Compte!A$1:K$398,2,FALSE)</f>
        <v>45390</v>
      </c>
      <c r="G469" s="196">
        <v>2024</v>
      </c>
      <c r="H469" s="139">
        <v>45399</v>
      </c>
      <c r="I469" s="140" t="s">
        <v>2599</v>
      </c>
      <c r="J469" s="138" t="s">
        <v>2600</v>
      </c>
      <c r="K469" s="141" t="s">
        <v>108</v>
      </c>
      <c r="L469" s="142">
        <v>32427</v>
      </c>
      <c r="M469" s="98">
        <f t="shared" si="52"/>
        <v>35</v>
      </c>
      <c r="N469" s="260" t="s">
        <v>2601</v>
      </c>
      <c r="O469" s="143">
        <v>5060</v>
      </c>
      <c r="P469" s="143" t="s">
        <v>2602</v>
      </c>
      <c r="Q469" s="99" t="s">
        <v>135</v>
      </c>
      <c r="R469" s="144"/>
      <c r="S469" s="564" t="s">
        <v>2603</v>
      </c>
      <c r="T469" s="580" t="s">
        <v>2604</v>
      </c>
      <c r="U469" s="146"/>
      <c r="V469" s="146"/>
      <c r="W469" s="146"/>
      <c r="X469" s="146"/>
      <c r="Y469" s="146"/>
      <c r="Z469" s="41" t="s">
        <v>2605</v>
      </c>
      <c r="AA469" s="91">
        <f>VLOOKUP(E469,Compte!A$1:K$398,9,FALSE)</f>
        <v>90</v>
      </c>
      <c r="AB469" s="102">
        <f t="shared" si="54"/>
        <v>90</v>
      </c>
      <c r="AC469" s="103">
        <f t="shared" si="55"/>
        <v>0</v>
      </c>
      <c r="AD469" s="147" t="s">
        <v>160</v>
      </c>
      <c r="AE469" s="147" t="s">
        <v>161</v>
      </c>
      <c r="AF469" s="147" t="s">
        <v>211</v>
      </c>
      <c r="AG469" s="508"/>
      <c r="AH469" s="508"/>
      <c r="AI469" s="513" t="s">
        <v>220</v>
      </c>
      <c r="AJ469" s="103">
        <f t="shared" si="56"/>
        <v>90</v>
      </c>
      <c r="AK469" s="150">
        <v>50</v>
      </c>
      <c r="AL469" s="150">
        <v>40</v>
      </c>
      <c r="AM469" s="357"/>
      <c r="AN469" s="150"/>
      <c r="AO469" s="150"/>
      <c r="AP469" s="150"/>
      <c r="AQ469" s="108"/>
      <c r="AR469" s="109"/>
      <c r="AS469" s="110" t="str">
        <f>VLOOKUP(E469,Compte!A$1:K$398,10,FALSE)</f>
        <v>Cotisation YA-VCR Tiphanie Van Poele</v>
      </c>
    </row>
    <row r="470" spans="1:45" ht="14.25" customHeight="1" x14ac:dyDescent="0.3">
      <c r="A470" s="91" t="str">
        <f t="shared" si="53"/>
        <v>VAN WILDER Didier</v>
      </c>
      <c r="B470" s="91">
        <f t="shared" si="57"/>
        <v>415</v>
      </c>
      <c r="C470" s="92" t="s">
        <v>2606</v>
      </c>
      <c r="D470" s="91">
        <f>VLOOKUP(C470,Compte!F$1:K$398,6,FALSE)</f>
        <v>48</v>
      </c>
      <c r="E470" s="92">
        <v>48</v>
      </c>
      <c r="F470" s="93">
        <f>VLOOKUP(E470,Compte!A$1:K$398,2,FALSE)</f>
        <v>45314</v>
      </c>
      <c r="G470" s="94">
        <v>2024</v>
      </c>
      <c r="H470" s="111">
        <v>45340</v>
      </c>
      <c r="I470" s="112" t="s">
        <v>2607</v>
      </c>
      <c r="J470" s="92" t="s">
        <v>2317</v>
      </c>
      <c r="K470" s="113" t="s">
        <v>121</v>
      </c>
      <c r="L470" s="114">
        <v>22472</v>
      </c>
      <c r="M470" s="98">
        <f t="shared" si="52"/>
        <v>62</v>
      </c>
      <c r="N470" s="115" t="s">
        <v>2608</v>
      </c>
      <c r="O470" s="115">
        <v>5340</v>
      </c>
      <c r="P470" s="115" t="s">
        <v>1584</v>
      </c>
      <c r="Q470" s="99" t="s">
        <v>135</v>
      </c>
      <c r="R470" s="116" t="s">
        <v>147</v>
      </c>
      <c r="S470" s="116" t="s">
        <v>2609</v>
      </c>
      <c r="T470" s="115" t="s">
        <v>2610</v>
      </c>
      <c r="U470" s="99"/>
      <c r="V470" s="99"/>
      <c r="W470" s="99"/>
      <c r="X470" s="99"/>
      <c r="Y470" s="99"/>
      <c r="Z470" s="41" t="s">
        <v>2611</v>
      </c>
      <c r="AA470" s="91">
        <f>VLOOKUP(E470,Compte!A$1:K$398,9,FALSE)</f>
        <v>230</v>
      </c>
      <c r="AB470" s="102">
        <f t="shared" si="54"/>
        <v>230</v>
      </c>
      <c r="AC470" s="103">
        <f t="shared" si="55"/>
        <v>0</v>
      </c>
      <c r="AD470" s="118" t="s">
        <v>144</v>
      </c>
      <c r="AE470" s="118" t="s">
        <v>151</v>
      </c>
      <c r="AF470" s="118" t="s">
        <v>188</v>
      </c>
      <c r="AG470" s="119"/>
      <c r="AH470" s="119"/>
      <c r="AI470" s="242" t="s">
        <v>2612</v>
      </c>
      <c r="AJ470" s="103">
        <f t="shared" si="56"/>
        <v>230</v>
      </c>
      <c r="AK470" s="108">
        <v>110</v>
      </c>
      <c r="AL470" s="108">
        <v>120</v>
      </c>
      <c r="AM470" s="108"/>
      <c r="AN470" s="108"/>
      <c r="AO470" s="108"/>
      <c r="AP470" s="108"/>
      <c r="AQ470" s="108"/>
      <c r="AR470" s="109"/>
      <c r="AS470" s="110" t="str">
        <f>VLOOKUP(E470,Compte!A$1:K$398,10,FALSE)</f>
        <v>Didier Van Wilder - cotisation aviron 2024</v>
      </c>
    </row>
    <row r="471" spans="1:45" ht="14.25" customHeight="1" x14ac:dyDescent="0.3">
      <c r="A471" s="91" t="str">
        <f t="shared" si="53"/>
        <v>VANDEN BEULCKE Laurence</v>
      </c>
      <c r="B471" s="91">
        <f t="shared" si="57"/>
        <v>416</v>
      </c>
      <c r="C471" s="92" t="s">
        <v>2561</v>
      </c>
      <c r="D471" s="91">
        <f>VLOOKUP(C471,Compte!F$1:K$398,6,FALSE)</f>
        <v>0.13</v>
      </c>
      <c r="E471" s="92">
        <v>0.11</v>
      </c>
      <c r="F471" s="93">
        <f>VLOOKUP(E471,Compte!A$1:K$398,2,FALSE)</f>
        <v>45291</v>
      </c>
      <c r="G471" s="94">
        <v>2024</v>
      </c>
      <c r="H471" s="111">
        <v>45428</v>
      </c>
      <c r="I471" s="112" t="s">
        <v>2561</v>
      </c>
      <c r="J471" s="92" t="s">
        <v>343</v>
      </c>
      <c r="K471" s="113" t="s">
        <v>108</v>
      </c>
      <c r="L471" s="114">
        <v>25501</v>
      </c>
      <c r="M471" s="98">
        <f t="shared" si="52"/>
        <v>54</v>
      </c>
      <c r="N471" s="115" t="s">
        <v>2563</v>
      </c>
      <c r="O471" s="115">
        <v>5310</v>
      </c>
      <c r="P471" s="115" t="s">
        <v>1659</v>
      </c>
      <c r="Q471" s="99" t="s">
        <v>135</v>
      </c>
      <c r="R471" s="116" t="s">
        <v>147</v>
      </c>
      <c r="S471" s="116" t="s">
        <v>147</v>
      </c>
      <c r="T471" s="488" t="s">
        <v>2613</v>
      </c>
      <c r="U471" s="99"/>
      <c r="V471" s="99"/>
      <c r="W471" s="99"/>
      <c r="X471" s="99"/>
      <c r="Y471" s="99"/>
      <c r="Z471" s="41" t="s">
        <v>2566</v>
      </c>
      <c r="AA471" s="91">
        <f>VLOOKUP(E471,Compte!A$1:K$398,9,FALSE)</f>
        <v>110</v>
      </c>
      <c r="AB471" s="102">
        <f t="shared" si="54"/>
        <v>110</v>
      </c>
      <c r="AC471" s="103">
        <f t="shared" si="55"/>
        <v>0</v>
      </c>
      <c r="AD471" s="118" t="s">
        <v>144</v>
      </c>
      <c r="AE471" s="118" t="s">
        <v>151</v>
      </c>
      <c r="AF471" s="118" t="s">
        <v>117</v>
      </c>
      <c r="AG471" s="119"/>
      <c r="AH471" s="119"/>
      <c r="AI471" s="525" t="s">
        <v>2614</v>
      </c>
      <c r="AJ471" s="103">
        <f t="shared" si="56"/>
        <v>110</v>
      </c>
      <c r="AK471" s="108"/>
      <c r="AL471" s="108">
        <v>110</v>
      </c>
      <c r="AM471" s="108"/>
      <c r="AN471" s="108"/>
      <c r="AO471" s="108"/>
      <c r="AP471" s="108"/>
      <c r="AQ471" s="92"/>
      <c r="AR471" s="124"/>
      <c r="AS471" s="110" t="str">
        <f>VLOOKUP(E471,Compte!A$1:K$398,10,FALSE)</f>
        <v>Cotisations  Aviron 2024 - Laurence VANDEN BEULCKE  ( 110 euros )</v>
      </c>
    </row>
    <row r="472" spans="1:45" ht="14.25" customHeight="1" x14ac:dyDescent="0.3">
      <c r="A472" s="91" t="str">
        <f t="shared" si="53"/>
        <v>VANDEN BROECKE Stéphanie</v>
      </c>
      <c r="B472" s="91">
        <f t="shared" si="57"/>
        <v>417</v>
      </c>
      <c r="C472" s="154" t="s">
        <v>2615</v>
      </c>
      <c r="D472" s="91">
        <f>VLOOKUP(C472,Compte!F$1:K$398,6,FALSE)</f>
        <v>92</v>
      </c>
      <c r="E472" s="92">
        <v>92</v>
      </c>
      <c r="F472" s="93">
        <f>VLOOKUP(E472,Compte!A$1:K$398,2,FALSE)</f>
        <v>45331</v>
      </c>
      <c r="G472" s="94">
        <v>2024</v>
      </c>
      <c r="H472" s="111">
        <v>45340</v>
      </c>
      <c r="I472" s="112" t="s">
        <v>2616</v>
      </c>
      <c r="J472" s="92" t="s">
        <v>485</v>
      </c>
      <c r="K472" s="113" t="s">
        <v>108</v>
      </c>
      <c r="L472" s="114">
        <v>27226</v>
      </c>
      <c r="M472" s="98">
        <f t="shared" si="52"/>
        <v>49</v>
      </c>
      <c r="N472" s="158" t="s">
        <v>2617</v>
      </c>
      <c r="O472" s="115">
        <v>5100</v>
      </c>
      <c r="P472" s="115" t="s">
        <v>123</v>
      </c>
      <c r="Q472" s="99" t="s">
        <v>135</v>
      </c>
      <c r="R472" s="116" t="s">
        <v>147</v>
      </c>
      <c r="S472" s="159" t="s">
        <v>2618</v>
      </c>
      <c r="T472" s="600" t="s">
        <v>2619</v>
      </c>
      <c r="U472" s="99"/>
      <c r="V472" s="99"/>
      <c r="W472" s="99"/>
      <c r="X472" s="99"/>
      <c r="Y472" s="99"/>
      <c r="Z472" s="41" t="s">
        <v>826</v>
      </c>
      <c r="AA472" s="91">
        <f>VLOOKUP(E472,Compte!A$1:K$398,9,FALSE)</f>
        <v>460</v>
      </c>
      <c r="AB472" s="102">
        <f t="shared" si="54"/>
        <v>320</v>
      </c>
      <c r="AC472" s="103">
        <f t="shared" si="55"/>
        <v>140</v>
      </c>
      <c r="AD472" s="118" t="s">
        <v>144</v>
      </c>
      <c r="AE472" s="118" t="s">
        <v>151</v>
      </c>
      <c r="AF472" s="118" t="s">
        <v>117</v>
      </c>
      <c r="AG472" s="119">
        <v>1</v>
      </c>
      <c r="AH472" s="119" t="s">
        <v>1037</v>
      </c>
      <c r="AI472" s="517" t="s">
        <v>2620</v>
      </c>
      <c r="AJ472" s="103">
        <f t="shared" si="56"/>
        <v>265</v>
      </c>
      <c r="AK472" s="108">
        <v>140</v>
      </c>
      <c r="AL472" s="108">
        <v>125</v>
      </c>
      <c r="AM472" s="108"/>
      <c r="AN472" s="108">
        <v>10</v>
      </c>
      <c r="AO472" s="108"/>
      <c r="AP472" s="108">
        <v>15</v>
      </c>
      <c r="AQ472" s="108">
        <v>30</v>
      </c>
      <c r="AR472" s="109"/>
      <c r="AS472" s="110" t="str">
        <f>VLOOKUP(E472,Compte!A$1:K$398,10,FALSE)</f>
        <v>Coti fam (steph. vanden broecke aviron)  tennis Marion de Ripainsel   tennis Tanguy de Ripainsel   voile steph  casier   membre eff svb</v>
      </c>
    </row>
    <row r="473" spans="1:45" ht="14.25" hidden="1" customHeight="1" x14ac:dyDescent="0.3">
      <c r="A473" s="91" t="str">
        <f t="shared" si="53"/>
        <v>VANDEN BROECKE Stéphanie</v>
      </c>
      <c r="B473" s="91">
        <f t="shared" si="57"/>
        <v>417</v>
      </c>
      <c r="C473" s="92" t="s">
        <v>819</v>
      </c>
      <c r="D473" s="91">
        <f>VLOOKUP(C473,Compte!F$1:K$398,6,FALSE)</f>
        <v>93</v>
      </c>
      <c r="E473" s="92">
        <v>93</v>
      </c>
      <c r="F473" s="93">
        <f>VLOOKUP(E473,Compte!A$1:K$398,2,FALSE)</f>
        <v>45331</v>
      </c>
      <c r="G473" s="128">
        <v>2024</v>
      </c>
      <c r="H473" s="111">
        <v>45340</v>
      </c>
      <c r="I473" s="112" t="s">
        <v>2616</v>
      </c>
      <c r="J473" s="92" t="s">
        <v>485</v>
      </c>
      <c r="K473" s="113" t="s">
        <v>108</v>
      </c>
      <c r="L473" s="114"/>
      <c r="M473" s="98"/>
      <c r="N473" s="158"/>
      <c r="O473" s="115"/>
      <c r="P473" s="115"/>
      <c r="Q473" s="99"/>
      <c r="R473" s="116"/>
      <c r="S473" s="159"/>
      <c r="T473" s="600" t="str">
        <f>T472</f>
        <v>wepionlesfraises@hotmail.com</v>
      </c>
      <c r="U473" s="99"/>
      <c r="V473" s="99"/>
      <c r="W473" s="99"/>
      <c r="X473" s="99"/>
      <c r="Y473" s="99"/>
      <c r="Z473" s="41" t="s">
        <v>826</v>
      </c>
      <c r="AA473" s="91">
        <f>VLOOKUP(E473,Compte!A$1:K$398,9,FALSE)</f>
        <v>60</v>
      </c>
      <c r="AB473" s="102">
        <f t="shared" si="54"/>
        <v>55</v>
      </c>
      <c r="AC473" s="103">
        <f t="shared" si="55"/>
        <v>5</v>
      </c>
      <c r="AD473" s="118" t="s">
        <v>160</v>
      </c>
      <c r="AE473" s="118" t="s">
        <v>161</v>
      </c>
      <c r="AF473" s="118" t="s">
        <v>188</v>
      </c>
      <c r="AG473" s="119"/>
      <c r="AH473" s="119"/>
      <c r="AI473" s="515" t="s">
        <v>212</v>
      </c>
      <c r="AJ473" s="103">
        <f t="shared" si="56"/>
        <v>55</v>
      </c>
      <c r="AK473" s="108"/>
      <c r="AL473" s="108">
        <v>55</v>
      </c>
      <c r="AM473" s="108"/>
      <c r="AN473" s="108"/>
      <c r="AO473" s="108"/>
      <c r="AP473" s="108"/>
      <c r="AQ473" s="108"/>
      <c r="AR473" s="109"/>
      <c r="AS473" s="110" t="str">
        <f>VLOOKUP(E473,Compte!A$1:K$398,10,FALSE)</f>
        <v>Salle : marion de Ripainsel et stephanie vanden broecke</v>
      </c>
    </row>
    <row r="474" spans="1:45" ht="14.25" customHeight="1" x14ac:dyDescent="0.3">
      <c r="A474" s="91" t="str">
        <f t="shared" si="53"/>
        <v>VANDERVEIKEN Patrick</v>
      </c>
      <c r="B474" s="91">
        <f t="shared" si="57"/>
        <v>418</v>
      </c>
      <c r="C474" s="92" t="s">
        <v>2621</v>
      </c>
      <c r="D474" s="91">
        <f>VLOOKUP(C474,Compte!F$1:K$398,6,FALSE)</f>
        <v>1001</v>
      </c>
      <c r="E474" s="92">
        <v>1001</v>
      </c>
      <c r="F474" s="93">
        <f>VLOOKUP(E474,Compte!A$1:K$398,2,FALSE)</f>
        <v>45357</v>
      </c>
      <c r="G474" s="94">
        <v>2024</v>
      </c>
      <c r="H474" s="111">
        <v>45374</v>
      </c>
      <c r="I474" s="112" t="s">
        <v>2622</v>
      </c>
      <c r="J474" s="92" t="s">
        <v>744</v>
      </c>
      <c r="K474" s="113" t="s">
        <v>121</v>
      </c>
      <c r="L474" s="114">
        <v>21119</v>
      </c>
      <c r="M474" s="98">
        <f t="shared" ref="M474:M489" si="58">DATEDIF(L474,$L$3,"y")</f>
        <v>66</v>
      </c>
      <c r="N474" s="113" t="s">
        <v>2623</v>
      </c>
      <c r="O474" s="115">
        <v>5537</v>
      </c>
      <c r="P474" s="113" t="s">
        <v>2624</v>
      </c>
      <c r="Q474" s="99" t="s">
        <v>135</v>
      </c>
      <c r="R474" s="116" t="s">
        <v>2625</v>
      </c>
      <c r="S474" s="116" t="s">
        <v>2626</v>
      </c>
      <c r="T474" s="113" t="s">
        <v>2627</v>
      </c>
      <c r="U474" s="99"/>
      <c r="V474" s="99"/>
      <c r="W474" s="99"/>
      <c r="X474" s="99"/>
      <c r="Y474" s="99"/>
      <c r="Z474" s="41" t="s">
        <v>2628</v>
      </c>
      <c r="AA474" s="91">
        <f>VLOOKUP(E474,Compte!A$1:K$398,9,FALSE)</f>
        <v>260</v>
      </c>
      <c r="AB474" s="102">
        <f t="shared" si="54"/>
        <v>260</v>
      </c>
      <c r="AC474" s="103">
        <f t="shared" si="55"/>
        <v>0</v>
      </c>
      <c r="AD474" s="118" t="s">
        <v>144</v>
      </c>
      <c r="AE474" s="118" t="s">
        <v>151</v>
      </c>
      <c r="AF474" s="118" t="s">
        <v>188</v>
      </c>
      <c r="AG474" s="119"/>
      <c r="AH474" s="119"/>
      <c r="AI474" s="175" t="s">
        <v>2629</v>
      </c>
      <c r="AJ474" s="103">
        <f t="shared" si="56"/>
        <v>230</v>
      </c>
      <c r="AK474" s="108">
        <v>110</v>
      </c>
      <c r="AL474" s="108">
        <v>120</v>
      </c>
      <c r="AM474" s="108"/>
      <c r="AN474" s="108"/>
      <c r="AO474" s="108"/>
      <c r="AP474" s="108"/>
      <c r="AQ474" s="108">
        <v>30</v>
      </c>
      <c r="AR474" s="109"/>
      <c r="AS474" s="110" t="str">
        <f>VLOOKUP(E474,Compte!A$1:K$398,10,FALSE)</f>
        <v>Cot. aviron 2024 + salle sport</v>
      </c>
    </row>
    <row r="475" spans="1:45" ht="14.25" customHeight="1" x14ac:dyDescent="0.3">
      <c r="A475" s="91" t="str">
        <f t="shared" si="53"/>
        <v>VANDEVEIRE Annick</v>
      </c>
      <c r="B475" s="91">
        <f t="shared" si="57"/>
        <v>419</v>
      </c>
      <c r="C475" s="92" t="s">
        <v>2405</v>
      </c>
      <c r="D475" s="91">
        <f>VLOOKUP(C475,Compte!F$1:K$398,6,FALSE)</f>
        <v>4124</v>
      </c>
      <c r="E475" s="92">
        <v>134</v>
      </c>
      <c r="F475" s="93">
        <f>VLOOKUP(E475,Compte!A$1:K$398,2,FALSE)</f>
        <v>45349</v>
      </c>
      <c r="G475" s="94">
        <v>2024</v>
      </c>
      <c r="H475" s="111">
        <v>45357</v>
      </c>
      <c r="I475" s="112" t="s">
        <v>2630</v>
      </c>
      <c r="J475" s="92" t="s">
        <v>2631</v>
      </c>
      <c r="K475" s="113" t="s">
        <v>108</v>
      </c>
      <c r="L475" s="114">
        <v>23256</v>
      </c>
      <c r="M475" s="98">
        <f t="shared" si="58"/>
        <v>60</v>
      </c>
      <c r="N475" s="113" t="s">
        <v>2406</v>
      </c>
      <c r="O475" s="115">
        <v>5100</v>
      </c>
      <c r="P475" s="113" t="s">
        <v>123</v>
      </c>
      <c r="Q475" s="99" t="s">
        <v>135</v>
      </c>
      <c r="R475" s="116" t="s">
        <v>147</v>
      </c>
      <c r="S475" s="277" t="s">
        <v>2407</v>
      </c>
      <c r="T475" s="113" t="s">
        <v>2408</v>
      </c>
      <c r="U475" s="99"/>
      <c r="V475" s="99"/>
      <c r="W475" s="99"/>
      <c r="X475" s="99"/>
      <c r="Y475" s="99"/>
      <c r="Z475" s="41" t="s">
        <v>2632</v>
      </c>
      <c r="AA475" s="91">
        <f>VLOOKUP(E475,Compte!A$1:K$398,9,FALSE)</f>
        <v>265</v>
      </c>
      <c r="AB475" s="102">
        <f t="shared" si="54"/>
        <v>270</v>
      </c>
      <c r="AC475" s="103">
        <f t="shared" si="55"/>
        <v>-5</v>
      </c>
      <c r="AD475" s="118" t="s">
        <v>144</v>
      </c>
      <c r="AE475" s="118" t="s">
        <v>151</v>
      </c>
      <c r="AF475" s="118" t="s">
        <v>188</v>
      </c>
      <c r="AG475" s="119">
        <v>1</v>
      </c>
      <c r="AH475" s="119" t="s">
        <v>1037</v>
      </c>
      <c r="AI475" s="520" t="s">
        <v>2633</v>
      </c>
      <c r="AJ475" s="103">
        <f t="shared" si="56"/>
        <v>230</v>
      </c>
      <c r="AK475" s="108">
        <v>110</v>
      </c>
      <c r="AL475" s="108">
        <v>120</v>
      </c>
      <c r="AM475" s="108"/>
      <c r="AN475" s="108">
        <v>10</v>
      </c>
      <c r="AO475" s="108"/>
      <c r="AP475" s="108"/>
      <c r="AQ475" s="108">
        <v>30</v>
      </c>
      <c r="AR475" s="109"/>
      <c r="AS475" s="110" t="str">
        <f>VLOOKUP(E475,Compte!A$1:K$398,10,FALSE)</f>
        <v>Cotisation A Vandeveire 2024 Aviron</v>
      </c>
    </row>
    <row r="476" spans="1:45" ht="14.25" customHeight="1" x14ac:dyDescent="0.3">
      <c r="A476" s="91" t="str">
        <f t="shared" si="53"/>
        <v>VANDEVEIRE Annick</v>
      </c>
      <c r="B476" s="91">
        <f t="shared" si="57"/>
        <v>419</v>
      </c>
      <c r="C476" s="92" t="s">
        <v>2405</v>
      </c>
      <c r="D476" s="91">
        <f>VLOOKUP(C476,Compte!F$1:K$398,6,FALSE)</f>
        <v>4124</v>
      </c>
      <c r="E476" s="92">
        <v>4122</v>
      </c>
      <c r="F476" s="93">
        <f>VLOOKUP(E476,Compte!A$1:K$398,2,FALSE)</f>
        <v>45558</v>
      </c>
      <c r="G476" s="94">
        <v>2024</v>
      </c>
      <c r="H476" s="111">
        <v>45588</v>
      </c>
      <c r="I476" s="112" t="s">
        <v>2630</v>
      </c>
      <c r="J476" s="92" t="s">
        <v>2631</v>
      </c>
      <c r="K476" s="113"/>
      <c r="L476" s="114"/>
      <c r="M476" s="98">
        <f t="shared" si="58"/>
        <v>123</v>
      </c>
      <c r="N476" s="113"/>
      <c r="O476" s="115"/>
      <c r="P476" s="113"/>
      <c r="Q476" s="99"/>
      <c r="R476" s="116"/>
      <c r="S476" s="277"/>
      <c r="T476" s="113"/>
      <c r="U476" s="99"/>
      <c r="V476" s="99"/>
      <c r="W476" s="99"/>
      <c r="X476" s="99"/>
      <c r="Y476" s="99"/>
      <c r="Z476" s="41" t="s">
        <v>2632</v>
      </c>
      <c r="AA476" s="91">
        <f>VLOOKUP(E476,Compte!A$1:K$398,9,FALSE)</f>
        <v>5</v>
      </c>
      <c r="AB476" s="102">
        <f t="shared" si="54"/>
        <v>0</v>
      </c>
      <c r="AC476" s="103">
        <f t="shared" si="55"/>
        <v>5</v>
      </c>
      <c r="AD476" s="118" t="s">
        <v>144</v>
      </c>
      <c r="AE476" s="118" t="s">
        <v>151</v>
      </c>
      <c r="AF476" s="118" t="s">
        <v>188</v>
      </c>
      <c r="AG476" s="152">
        <v>1</v>
      </c>
      <c r="AH476" s="152" t="s">
        <v>1037</v>
      </c>
      <c r="AI476" s="176" t="s">
        <v>2633</v>
      </c>
      <c r="AJ476" s="103">
        <f t="shared" si="56"/>
        <v>0</v>
      </c>
      <c r="AK476" s="108"/>
      <c r="AL476" s="108"/>
      <c r="AM476" s="108"/>
      <c r="AN476" s="108"/>
      <c r="AO476" s="108"/>
      <c r="AP476" s="108"/>
      <c r="AQ476" s="108"/>
      <c r="AR476" s="109"/>
      <c r="AS476" s="110" t="str">
        <f>VLOOKUP(E476,Compte!A$1:K$398,10,FALSE)</f>
        <v>Cotisation 2024</v>
      </c>
    </row>
    <row r="477" spans="1:45" ht="14.25" customHeight="1" x14ac:dyDescent="0.3">
      <c r="A477" s="91" t="str">
        <f t="shared" si="53"/>
        <v>VANDORPE Valentin</v>
      </c>
      <c r="B477" s="91">
        <f t="shared" si="57"/>
        <v>420</v>
      </c>
      <c r="C477" s="92" t="s">
        <v>2634</v>
      </c>
      <c r="D477" s="91">
        <f>VLOOKUP(C477,Compte!F$1:K$398,6,FALSE)</f>
        <v>1027</v>
      </c>
      <c r="E477" s="92">
        <v>1027</v>
      </c>
      <c r="F477" s="93">
        <f>VLOOKUP(E477,Compte!A$1:K$398,2,FALSE)</f>
        <v>45366</v>
      </c>
      <c r="G477" s="94">
        <v>2024</v>
      </c>
      <c r="H477" s="111">
        <v>45374</v>
      </c>
      <c r="I477" s="112" t="s">
        <v>2635</v>
      </c>
      <c r="J477" s="92" t="s">
        <v>2636</v>
      </c>
      <c r="K477" s="113" t="s">
        <v>121</v>
      </c>
      <c r="L477" s="114">
        <v>35846</v>
      </c>
      <c r="M477" s="98">
        <f t="shared" si="58"/>
        <v>25</v>
      </c>
      <c r="N477" s="115" t="s">
        <v>2637</v>
      </c>
      <c r="O477" s="115">
        <v>5100</v>
      </c>
      <c r="P477" s="115" t="s">
        <v>123</v>
      </c>
      <c r="Q477" s="99" t="s">
        <v>135</v>
      </c>
      <c r="R477" s="116" t="s">
        <v>147</v>
      </c>
      <c r="S477" s="116" t="s">
        <v>2638</v>
      </c>
      <c r="T477" s="115" t="s">
        <v>2639</v>
      </c>
      <c r="U477" s="99"/>
      <c r="V477" s="99"/>
      <c r="W477" s="99"/>
      <c r="X477" s="99"/>
      <c r="Y477" s="99"/>
      <c r="Z477" s="41" t="s">
        <v>2640</v>
      </c>
      <c r="AA477" s="91">
        <f>VLOOKUP(E477,Compte!A$1:K$398,9,FALSE)</f>
        <v>330</v>
      </c>
      <c r="AB477" s="102">
        <f t="shared" si="54"/>
        <v>275</v>
      </c>
      <c r="AC477" s="103">
        <f t="shared" si="55"/>
        <v>55</v>
      </c>
      <c r="AD477" s="118" t="s">
        <v>144</v>
      </c>
      <c r="AE477" s="118" t="s">
        <v>151</v>
      </c>
      <c r="AF477" s="118" t="s">
        <v>188</v>
      </c>
      <c r="AG477" s="119">
        <v>1</v>
      </c>
      <c r="AH477" s="119" t="s">
        <v>1037</v>
      </c>
      <c r="AI477" s="520" t="s">
        <v>2641</v>
      </c>
      <c r="AJ477" s="103">
        <f t="shared" si="56"/>
        <v>230</v>
      </c>
      <c r="AK477" s="108">
        <v>110</v>
      </c>
      <c r="AL477" s="108">
        <v>120</v>
      </c>
      <c r="AM477" s="108"/>
      <c r="AN477" s="108">
        <v>10</v>
      </c>
      <c r="AO477" s="108"/>
      <c r="AP477" s="108"/>
      <c r="AQ477" s="108">
        <v>30</v>
      </c>
      <c r="AR477" s="109">
        <v>5</v>
      </c>
      <c r="AS477" s="110" t="str">
        <f>VLOOKUP(E477,Compte!A$1:K$398,10,FALSE)</f>
        <v>Cotisation 2024 Valentin Vandorpe  Aviron (265?) + Yachting (55?) + membre effectif (10?)</v>
      </c>
    </row>
    <row r="478" spans="1:45" ht="14.25" hidden="1" customHeight="1" x14ac:dyDescent="0.3">
      <c r="A478" s="91" t="str">
        <f t="shared" si="53"/>
        <v>VANDORPE Valentin</v>
      </c>
      <c r="B478" s="91">
        <f t="shared" si="57"/>
        <v>420</v>
      </c>
      <c r="C478" s="92" t="s">
        <v>2634</v>
      </c>
      <c r="D478" s="91">
        <f>VLOOKUP(C478,Compte!F$1:K$398,6,FALSE)</f>
        <v>1027</v>
      </c>
      <c r="E478" s="92" t="s">
        <v>144</v>
      </c>
      <c r="F478" s="93">
        <f>VLOOKUP(E478,Compte!A$1:K$398,2,FALSE)</f>
        <v>0</v>
      </c>
      <c r="G478" s="128">
        <v>2024</v>
      </c>
      <c r="H478" s="111">
        <v>45374</v>
      </c>
      <c r="I478" s="112" t="s">
        <v>2635</v>
      </c>
      <c r="J478" s="92" t="s">
        <v>2636</v>
      </c>
      <c r="K478" s="113" t="s">
        <v>121</v>
      </c>
      <c r="L478" s="114">
        <v>35846</v>
      </c>
      <c r="M478" s="98">
        <f t="shared" si="58"/>
        <v>25</v>
      </c>
      <c r="N478" s="115" t="s">
        <v>2637</v>
      </c>
      <c r="O478" s="115">
        <v>5100</v>
      </c>
      <c r="P478" s="115" t="s">
        <v>123</v>
      </c>
      <c r="Q478" s="99" t="s">
        <v>135</v>
      </c>
      <c r="R478" s="116" t="s">
        <v>147</v>
      </c>
      <c r="S478" s="116" t="s">
        <v>2638</v>
      </c>
      <c r="T478" s="115" t="s">
        <v>2639</v>
      </c>
      <c r="U478" s="99"/>
      <c r="V478" s="99"/>
      <c r="W478" s="99"/>
      <c r="X478" s="99"/>
      <c r="Y478" s="99"/>
      <c r="Z478" s="41" t="s">
        <v>2640</v>
      </c>
      <c r="AA478" s="91">
        <f>VLOOKUP(E478,Compte!A$1:K$398,9,FALSE)</f>
        <v>0</v>
      </c>
      <c r="AB478" s="102">
        <f t="shared" si="54"/>
        <v>55</v>
      </c>
      <c r="AC478" s="103">
        <f t="shared" si="55"/>
        <v>-55</v>
      </c>
      <c r="AD478" s="118" t="s">
        <v>160</v>
      </c>
      <c r="AE478" s="118" t="s">
        <v>161</v>
      </c>
      <c r="AF478" s="118" t="s">
        <v>188</v>
      </c>
      <c r="AG478" s="119"/>
      <c r="AH478" s="119"/>
      <c r="AI478" s="391" t="s">
        <v>460</v>
      </c>
      <c r="AJ478" s="103">
        <f t="shared" si="56"/>
        <v>55</v>
      </c>
      <c r="AK478" s="108"/>
      <c r="AL478" s="108">
        <v>55</v>
      </c>
      <c r="AM478" s="108"/>
      <c r="AN478" s="108"/>
      <c r="AO478" s="108"/>
      <c r="AP478" s="108"/>
      <c r="AQ478" s="108"/>
      <c r="AR478" s="109"/>
      <c r="AS478" s="110" t="str">
        <f>VLOOKUP(E478,Compte!A$1:K$398,10,FALSE)</f>
        <v>---</v>
      </c>
    </row>
    <row r="479" spans="1:45" ht="14.25" hidden="1" customHeight="1" x14ac:dyDescent="0.3">
      <c r="A479" s="91" t="str">
        <f t="shared" si="53"/>
        <v>VANDRESSE Adrien</v>
      </c>
      <c r="B479" s="91">
        <f t="shared" si="57"/>
        <v>421</v>
      </c>
      <c r="C479" s="92" t="s">
        <v>2642</v>
      </c>
      <c r="D479" s="91">
        <f>VLOOKUP(C479,Compte!F$1:K$398,6,FALSE)</f>
        <v>200</v>
      </c>
      <c r="E479" s="92">
        <v>200</v>
      </c>
      <c r="F479" s="93">
        <f>VLOOKUP(E479,Compte!A$1:K$398,2,FALSE)</f>
        <v>45376</v>
      </c>
      <c r="G479" s="204">
        <v>2024</v>
      </c>
      <c r="H479" s="111">
        <v>45374</v>
      </c>
      <c r="I479" s="203" t="s">
        <v>2643</v>
      </c>
      <c r="J479" s="204" t="s">
        <v>310</v>
      </c>
      <c r="K479" s="182"/>
      <c r="L479" s="198"/>
      <c r="M479" s="98">
        <f t="shared" si="58"/>
        <v>123</v>
      </c>
      <c r="N479" s="137"/>
      <c r="O479" s="137"/>
      <c r="P479" s="137"/>
      <c r="Q479" s="433"/>
      <c r="R479" s="136"/>
      <c r="S479" s="136"/>
      <c r="T479" s="137"/>
      <c r="U479" s="99"/>
      <c r="V479" s="99"/>
      <c r="W479" s="99"/>
      <c r="X479" s="99"/>
      <c r="Y479" s="99"/>
      <c r="Z479" s="41" t="s">
        <v>2644</v>
      </c>
      <c r="AA479" s="91">
        <f>VLOOKUP(E479,Compte!A$1:K$398,9,FALSE)</f>
        <v>55</v>
      </c>
      <c r="AB479" s="102">
        <f t="shared" si="54"/>
        <v>55</v>
      </c>
      <c r="AC479" s="103">
        <f t="shared" si="55"/>
        <v>0</v>
      </c>
      <c r="AD479" s="118" t="s">
        <v>115</v>
      </c>
      <c r="AE479" s="118" t="s">
        <v>128</v>
      </c>
      <c r="AF479" s="118" t="s">
        <v>129</v>
      </c>
      <c r="AG479" s="130"/>
      <c r="AH479" s="130"/>
      <c r="AI479" s="106" t="s">
        <v>1311</v>
      </c>
      <c r="AJ479" s="103">
        <f t="shared" si="56"/>
        <v>55</v>
      </c>
      <c r="AK479" s="108">
        <v>55</v>
      </c>
      <c r="AL479" s="108"/>
      <c r="AM479" s="108"/>
      <c r="AN479" s="108"/>
      <c r="AO479" s="108"/>
      <c r="AP479" s="108"/>
      <c r="AQ479" s="108"/>
      <c r="AR479" s="109"/>
      <c r="AS479" s="110" t="str">
        <f>VLOOKUP(E479,Compte!A$1:K$398,10,FALSE)</f>
        <v>Adrien Vandresse cotisation tennis 2024</v>
      </c>
    </row>
    <row r="480" spans="1:45" ht="14.25" customHeight="1" x14ac:dyDescent="0.3">
      <c r="A480" s="91" t="str">
        <f t="shared" si="53"/>
        <v>VANSCHEL Maurice</v>
      </c>
      <c r="B480" s="91">
        <f t="shared" si="57"/>
        <v>422</v>
      </c>
      <c r="C480" s="92" t="s">
        <v>2645</v>
      </c>
      <c r="D480" s="91">
        <f>VLOOKUP(C480,Compte!F$1:K$398,6,FALSE)</f>
        <v>42</v>
      </c>
      <c r="E480" s="92">
        <v>42</v>
      </c>
      <c r="F480" s="93">
        <f>VLOOKUP(E480,Compte!A$1:K$398,2,FALSE)</f>
        <v>45313</v>
      </c>
      <c r="G480" s="94">
        <v>2024</v>
      </c>
      <c r="H480" s="111">
        <v>45340</v>
      </c>
      <c r="I480" s="112" t="s">
        <v>2646</v>
      </c>
      <c r="J480" s="92" t="s">
        <v>2647</v>
      </c>
      <c r="K480" s="113" t="s">
        <v>121</v>
      </c>
      <c r="L480" s="114">
        <v>13937</v>
      </c>
      <c r="M480" s="98">
        <f t="shared" si="58"/>
        <v>85</v>
      </c>
      <c r="N480" s="115" t="s">
        <v>2648</v>
      </c>
      <c r="O480" s="115">
        <v>5100</v>
      </c>
      <c r="P480" s="115" t="s">
        <v>169</v>
      </c>
      <c r="Q480" s="99" t="s">
        <v>135</v>
      </c>
      <c r="R480" s="116" t="s">
        <v>147</v>
      </c>
      <c r="S480" s="116" t="s">
        <v>2649</v>
      </c>
      <c r="T480" s="126" t="s">
        <v>2650</v>
      </c>
      <c r="U480" s="99"/>
      <c r="V480" s="99"/>
      <c r="W480" s="99"/>
      <c r="X480" s="99"/>
      <c r="Y480" s="99"/>
      <c r="Z480" s="41" t="s">
        <v>2651</v>
      </c>
      <c r="AA480" s="91">
        <f>VLOOKUP(E480,Compte!A$1:K$398,9,FALSE)</f>
        <v>50</v>
      </c>
      <c r="AB480" s="102">
        <f t="shared" si="54"/>
        <v>50</v>
      </c>
      <c r="AC480" s="103">
        <f t="shared" si="55"/>
        <v>0</v>
      </c>
      <c r="AD480" s="118" t="s">
        <v>144</v>
      </c>
      <c r="AE480" s="118" t="s">
        <v>151</v>
      </c>
      <c r="AF480" s="118" t="s">
        <v>174</v>
      </c>
      <c r="AG480" s="119"/>
      <c r="AH480" s="119"/>
      <c r="AI480" s="525" t="s">
        <v>2396</v>
      </c>
      <c r="AJ480" s="103">
        <f t="shared" si="56"/>
        <v>50</v>
      </c>
      <c r="AK480" s="108">
        <v>50</v>
      </c>
      <c r="AL480" s="108"/>
      <c r="AM480" s="108"/>
      <c r="AN480" s="108"/>
      <c r="AO480" s="108"/>
      <c r="AP480" s="108"/>
      <c r="AQ480" s="108"/>
      <c r="AR480" s="109"/>
      <c r="AS480" s="110" t="str">
        <f>VLOOKUP(E480,Compte!A$1:K$398,10,FALSE)</f>
        <v>COTISATION 2024 SYMPATHISANT SECTION AVIRON</v>
      </c>
    </row>
    <row r="481" spans="1:45" ht="14.25" hidden="1" customHeight="1" x14ac:dyDescent="0.3">
      <c r="A481" s="91" t="str">
        <f t="shared" si="53"/>
        <v>VASBINDER Nicolas</v>
      </c>
      <c r="B481" s="91">
        <f t="shared" si="57"/>
        <v>423</v>
      </c>
      <c r="C481" s="92" t="s">
        <v>2216</v>
      </c>
      <c r="D481" s="91">
        <f>VLOOKUP(C481,Compte!F$1:K$398,6,FALSE)</f>
        <v>114</v>
      </c>
      <c r="E481" s="92">
        <v>114</v>
      </c>
      <c r="F481" s="93">
        <f>VLOOKUP(E481,Compte!A$1:K$398,2,FALSE)</f>
        <v>45342</v>
      </c>
      <c r="G481" s="94">
        <v>2024</v>
      </c>
      <c r="H481" s="111">
        <v>45357</v>
      </c>
      <c r="I481" s="112" t="s">
        <v>2652</v>
      </c>
      <c r="J481" s="92" t="s">
        <v>640</v>
      </c>
      <c r="K481" s="113" t="s">
        <v>121</v>
      </c>
      <c r="L481" s="114">
        <v>30405</v>
      </c>
      <c r="M481" s="98">
        <f t="shared" si="58"/>
        <v>40</v>
      </c>
      <c r="N481" s="115" t="s">
        <v>2217</v>
      </c>
      <c r="O481" s="115">
        <v>5100</v>
      </c>
      <c r="P481" s="115" t="s">
        <v>123</v>
      </c>
      <c r="Q481" s="99" t="s">
        <v>135</v>
      </c>
      <c r="R481" s="116" t="s">
        <v>147</v>
      </c>
      <c r="S481" s="116" t="s">
        <v>2653</v>
      </c>
      <c r="T481" s="126" t="s">
        <v>2654</v>
      </c>
      <c r="U481" s="99"/>
      <c r="V481" s="99"/>
      <c r="W481" s="99"/>
      <c r="X481" s="99"/>
      <c r="Y481" s="99"/>
      <c r="Z481" s="41" t="s">
        <v>2655</v>
      </c>
      <c r="AA481" s="91">
        <f>VLOOKUP(E481,Compte!A$1:K$398,9,FALSE)</f>
        <v>175</v>
      </c>
      <c r="AB481" s="102">
        <f t="shared" si="54"/>
        <v>175</v>
      </c>
      <c r="AC481" s="103">
        <f t="shared" si="55"/>
        <v>0</v>
      </c>
      <c r="AD481" s="118" t="s">
        <v>115</v>
      </c>
      <c r="AE481" s="118" t="s">
        <v>116</v>
      </c>
      <c r="AF481" s="118" t="s">
        <v>188</v>
      </c>
      <c r="AG481" s="119"/>
      <c r="AH481" s="119"/>
      <c r="AI481" s="106"/>
      <c r="AJ481" s="103">
        <f t="shared" si="56"/>
        <v>175</v>
      </c>
      <c r="AK481" s="108">
        <v>110</v>
      </c>
      <c r="AL481" s="108">
        <v>65</v>
      </c>
      <c r="AM481" s="108"/>
      <c r="AN481" s="108"/>
      <c r="AO481" s="108"/>
      <c r="AP481" s="108"/>
      <c r="AQ481" s="108"/>
      <c r="AR481" s="109"/>
      <c r="AS481" s="110" t="str">
        <f>VLOOKUP(E481,Compte!A$1:K$398,10,FALSE)</f>
        <v>Cotisation 2024 Tennis - Nicolas Vasbinder</v>
      </c>
    </row>
    <row r="482" spans="1:45" ht="14.25" customHeight="1" x14ac:dyDescent="0.3">
      <c r="A482" s="91" t="str">
        <f t="shared" si="53"/>
        <v>VERMEIREN Benoit</v>
      </c>
      <c r="B482" s="91">
        <f t="shared" si="57"/>
        <v>424</v>
      </c>
      <c r="C482" s="92" t="s">
        <v>2656</v>
      </c>
      <c r="D482" s="91">
        <f>VLOOKUP(C482,Compte!F$1:K$398,6,FALSE)</f>
        <v>76</v>
      </c>
      <c r="E482" s="92">
        <v>76</v>
      </c>
      <c r="F482" s="93">
        <f>VLOOKUP(E482,Compte!A$1:K$398,2,FALSE)</f>
        <v>45323</v>
      </c>
      <c r="G482" s="94">
        <v>2024</v>
      </c>
      <c r="H482" s="111">
        <v>45340</v>
      </c>
      <c r="I482" s="112" t="s">
        <v>2657</v>
      </c>
      <c r="J482" s="92" t="s">
        <v>2658</v>
      </c>
      <c r="K482" s="113" t="s">
        <v>121</v>
      </c>
      <c r="L482" s="114">
        <v>25290</v>
      </c>
      <c r="M482" s="98">
        <f t="shared" si="58"/>
        <v>54</v>
      </c>
      <c r="N482" s="113" t="s">
        <v>2659</v>
      </c>
      <c r="O482" s="115">
        <v>5004</v>
      </c>
      <c r="P482" s="113" t="s">
        <v>803</v>
      </c>
      <c r="Q482" s="99" t="s">
        <v>135</v>
      </c>
      <c r="R482" s="277" t="s">
        <v>2660</v>
      </c>
      <c r="S482" s="116" t="s">
        <v>2661</v>
      </c>
      <c r="T482" s="129" t="s">
        <v>2662</v>
      </c>
      <c r="U482" s="99"/>
      <c r="V482" s="99"/>
      <c r="W482" s="99"/>
      <c r="X482" s="99"/>
      <c r="Y482" s="99"/>
      <c r="Z482" s="41" t="s">
        <v>1884</v>
      </c>
      <c r="AA482" s="91">
        <f>VLOOKUP(E482,Compte!A$1:K$398,9,FALSE)</f>
        <v>475</v>
      </c>
      <c r="AB482" s="102">
        <f t="shared" si="54"/>
        <v>320</v>
      </c>
      <c r="AC482" s="103">
        <f t="shared" si="55"/>
        <v>155</v>
      </c>
      <c r="AD482" s="118" t="s">
        <v>144</v>
      </c>
      <c r="AE482" s="118" t="s">
        <v>151</v>
      </c>
      <c r="AF482" s="118" t="s">
        <v>117</v>
      </c>
      <c r="AG482" s="119">
        <v>1</v>
      </c>
      <c r="AH482" s="119" t="s">
        <v>1037</v>
      </c>
      <c r="AI482" s="517" t="s">
        <v>2663</v>
      </c>
      <c r="AJ482" s="103">
        <f t="shared" si="56"/>
        <v>265</v>
      </c>
      <c r="AK482" s="108">
        <v>140</v>
      </c>
      <c r="AL482" s="108">
        <v>125</v>
      </c>
      <c r="AM482" s="108"/>
      <c r="AN482" s="108">
        <v>10</v>
      </c>
      <c r="AO482" s="108"/>
      <c r="AP482" s="108">
        <v>15</v>
      </c>
      <c r="AQ482" s="108">
        <v>30</v>
      </c>
      <c r="AR482" s="109"/>
      <c r="AS482" s="110" t="str">
        <f>VLOOKUP(E482,Compte!A$1:K$398,10,FALSE)</f>
        <v>VERMEIREN Benoit + LEROY Anne - Aviron - Cotisation 2024 - Famille 2 ad. + 2 salles + 2 vest. + 1 effect.</v>
      </c>
    </row>
    <row r="483" spans="1:45" ht="14.25" customHeight="1" x14ac:dyDescent="0.3">
      <c r="A483" s="91" t="str">
        <f t="shared" si="53"/>
        <v>VICARI  François</v>
      </c>
      <c r="B483" s="91">
        <f t="shared" si="57"/>
        <v>425</v>
      </c>
      <c r="C483" s="92" t="s">
        <v>2664</v>
      </c>
      <c r="D483" s="91">
        <f>VLOOKUP(C483,Compte!F$1:K$398,6,FALSE)</f>
        <v>0.14000000000000001</v>
      </c>
      <c r="E483" s="92">
        <v>0.14000000000000001</v>
      </c>
      <c r="F483" s="93">
        <f>VLOOKUP(E483,Compte!A$1:K$398,2,FALSE)</f>
        <v>45291</v>
      </c>
      <c r="G483" s="94">
        <v>2024</v>
      </c>
      <c r="H483" s="111">
        <v>45428</v>
      </c>
      <c r="I483" s="112" t="s">
        <v>2665</v>
      </c>
      <c r="J483" s="92" t="s">
        <v>284</v>
      </c>
      <c r="K483" s="113" t="s">
        <v>121</v>
      </c>
      <c r="L483" s="114">
        <v>24666</v>
      </c>
      <c r="M483" s="98">
        <f t="shared" si="58"/>
        <v>56</v>
      </c>
      <c r="N483" s="115" t="s">
        <v>2666</v>
      </c>
      <c r="O483" s="115">
        <v>5100</v>
      </c>
      <c r="P483" s="115" t="s">
        <v>123</v>
      </c>
      <c r="Q483" s="99" t="s">
        <v>135</v>
      </c>
      <c r="R483" s="116" t="s">
        <v>147</v>
      </c>
      <c r="S483" s="116" t="s">
        <v>2667</v>
      </c>
      <c r="T483" s="126" t="s">
        <v>2668</v>
      </c>
      <c r="U483" s="99"/>
      <c r="V483" s="99"/>
      <c r="W483" s="99"/>
      <c r="X483" s="99"/>
      <c r="Y483" s="99"/>
      <c r="Z483" s="41" t="s">
        <v>2669</v>
      </c>
      <c r="AA483" s="91">
        <f>VLOOKUP(E483,Compte!A$1:K$398,9,FALSE)</f>
        <v>230</v>
      </c>
      <c r="AB483" s="123">
        <f t="shared" si="54"/>
        <v>230</v>
      </c>
      <c r="AC483" s="91">
        <f t="shared" si="55"/>
        <v>0</v>
      </c>
      <c r="AD483" s="118" t="s">
        <v>144</v>
      </c>
      <c r="AE483" s="118" t="s">
        <v>151</v>
      </c>
      <c r="AF483" s="118" t="s">
        <v>188</v>
      </c>
      <c r="AG483" s="119"/>
      <c r="AH483" s="119"/>
      <c r="AI483" s="520" t="s">
        <v>2670</v>
      </c>
      <c r="AJ483" s="103">
        <f t="shared" si="56"/>
        <v>230</v>
      </c>
      <c r="AK483" s="92">
        <v>110</v>
      </c>
      <c r="AL483" s="92">
        <v>120</v>
      </c>
      <c r="AM483" s="92"/>
      <c r="AN483" s="92"/>
      <c r="AO483" s="92"/>
      <c r="AP483" s="92"/>
      <c r="AQ483" s="92"/>
      <c r="AR483" s="124"/>
      <c r="AS483" s="110" t="str">
        <f>VLOOKUP(E483,Compte!A$1:K$398,10,FALSE)</f>
        <v>VICARI FRANCOIS-INSCRIPTION 2024 (JANV TO DEC)</v>
      </c>
    </row>
    <row r="484" spans="1:45" ht="14.25" hidden="1" customHeight="1" x14ac:dyDescent="0.3">
      <c r="A484" s="91" t="str">
        <f t="shared" si="53"/>
        <v>VOLKOV  Glib</v>
      </c>
      <c r="B484" s="91">
        <f t="shared" si="57"/>
        <v>426</v>
      </c>
      <c r="C484" s="92" t="s">
        <v>2671</v>
      </c>
      <c r="D484" s="91">
        <f>VLOOKUP(C484,Compte!F$1:K$398,6,FALSE)</f>
        <v>66</v>
      </c>
      <c r="E484" s="92">
        <v>66</v>
      </c>
      <c r="F484" s="93">
        <f>VLOOKUP(E484,Compte!A$1:K$398,2,FALSE)</f>
        <v>45321</v>
      </c>
      <c r="G484" s="155">
        <v>2024</v>
      </c>
      <c r="H484" s="95">
        <v>45340</v>
      </c>
      <c r="I484" s="112" t="s">
        <v>2672</v>
      </c>
      <c r="J484" s="92" t="s">
        <v>2673</v>
      </c>
      <c r="K484" s="113" t="s">
        <v>121</v>
      </c>
      <c r="L484" s="114">
        <v>39643</v>
      </c>
      <c r="M484" s="98">
        <f t="shared" si="58"/>
        <v>15</v>
      </c>
      <c r="N484" s="115" t="s">
        <v>2674</v>
      </c>
      <c r="O484" s="115">
        <v>3401</v>
      </c>
      <c r="P484" s="115" t="s">
        <v>2675</v>
      </c>
      <c r="Q484" s="99" t="s">
        <v>135</v>
      </c>
      <c r="R484" s="116" t="s">
        <v>2676</v>
      </c>
      <c r="S484" s="180" t="s">
        <v>2677</v>
      </c>
      <c r="T484" s="126" t="s">
        <v>2678</v>
      </c>
      <c r="U484" s="99"/>
      <c r="V484" s="99"/>
      <c r="W484" s="99"/>
      <c r="X484" s="99"/>
      <c r="Y484" s="99"/>
      <c r="Z484" s="41" t="s">
        <v>2679</v>
      </c>
      <c r="AA484" s="91">
        <f>VLOOKUP(E484,Compte!A$1:K$398,9,FALSE)</f>
        <v>95</v>
      </c>
      <c r="AB484" s="102">
        <f t="shared" si="54"/>
        <v>95</v>
      </c>
      <c r="AC484" s="103">
        <f t="shared" si="55"/>
        <v>0</v>
      </c>
      <c r="AD484" s="118" t="s">
        <v>160</v>
      </c>
      <c r="AE484" s="118" t="s">
        <v>164</v>
      </c>
      <c r="AF484" s="118" t="s">
        <v>142</v>
      </c>
      <c r="AG484" s="119"/>
      <c r="AH484" s="119"/>
      <c r="AI484" s="391" t="s">
        <v>212</v>
      </c>
      <c r="AJ484" s="103">
        <f t="shared" si="56"/>
        <v>95</v>
      </c>
      <c r="AK484" s="108">
        <v>50</v>
      </c>
      <c r="AL484" s="108">
        <v>45</v>
      </c>
      <c r="AM484" s="108"/>
      <c r="AN484" s="108"/>
      <c r="AO484" s="108"/>
      <c r="AP484" s="108"/>
      <c r="AQ484" s="108"/>
      <c r="AR484" s="109"/>
      <c r="AS484" s="110" t="str">
        <f>VLOOKUP(E484,Compte!A$1:K$398,10,FALSE)</f>
        <v>Volkov Glib, voile legere, cotisation 2024</v>
      </c>
    </row>
    <row r="485" spans="1:45" ht="14.25" hidden="1" customHeight="1" x14ac:dyDescent="0.3">
      <c r="A485" s="91" t="str">
        <f t="shared" si="53"/>
        <v>WILLEM  Sarah</v>
      </c>
      <c r="B485" s="91">
        <f t="shared" si="57"/>
        <v>427</v>
      </c>
      <c r="C485" s="92" t="s">
        <v>2680</v>
      </c>
      <c r="D485" s="91">
        <f>VLOOKUP(C485,Compte!F$1:K$398,6,FALSE)</f>
        <v>213</v>
      </c>
      <c r="E485" s="92" t="s">
        <v>144</v>
      </c>
      <c r="F485" s="93">
        <f>VLOOKUP(E485,Compte!A$1:K$398,2,FALSE)</f>
        <v>0</v>
      </c>
      <c r="G485" s="94">
        <v>2024</v>
      </c>
      <c r="H485" s="111">
        <v>45381</v>
      </c>
      <c r="I485" s="112" t="s">
        <v>2681</v>
      </c>
      <c r="J485" s="92" t="s">
        <v>357</v>
      </c>
      <c r="K485" s="134" t="s">
        <v>108</v>
      </c>
      <c r="L485" s="114">
        <v>39756</v>
      </c>
      <c r="M485" s="98">
        <f t="shared" si="58"/>
        <v>15</v>
      </c>
      <c r="N485" s="115" t="s">
        <v>2682</v>
      </c>
      <c r="O485" s="115">
        <v>5170</v>
      </c>
      <c r="P485" s="115" t="s">
        <v>110</v>
      </c>
      <c r="Q485" s="99" t="s">
        <v>135</v>
      </c>
      <c r="R485" s="116" t="s">
        <v>147</v>
      </c>
      <c r="S485" s="116" t="s">
        <v>2683</v>
      </c>
      <c r="T485" s="126" t="s">
        <v>2684</v>
      </c>
      <c r="U485" s="99"/>
      <c r="V485" s="99"/>
      <c r="W485" s="99"/>
      <c r="X485" s="99"/>
      <c r="Y485" s="99"/>
      <c r="Z485" s="41" t="s">
        <v>2685</v>
      </c>
      <c r="AA485" s="91">
        <f>VLOOKUP(E485,Compte!A$1:K$398,9,FALSE)</f>
        <v>0</v>
      </c>
      <c r="AB485" s="123">
        <f t="shared" si="54"/>
        <v>55</v>
      </c>
      <c r="AC485" s="91">
        <f t="shared" si="55"/>
        <v>-55</v>
      </c>
      <c r="AD485" s="118" t="s">
        <v>115</v>
      </c>
      <c r="AE485" s="118" t="s">
        <v>128</v>
      </c>
      <c r="AF485" s="118" t="s">
        <v>129</v>
      </c>
      <c r="AG485" s="119"/>
      <c r="AH485" s="119"/>
      <c r="AI485" s="106"/>
      <c r="AJ485" s="103">
        <f t="shared" si="56"/>
        <v>55</v>
      </c>
      <c r="AK485" s="92">
        <v>55</v>
      </c>
      <c r="AL485" s="92"/>
      <c r="AM485" s="92"/>
      <c r="AN485" s="92"/>
      <c r="AO485" s="92"/>
      <c r="AP485" s="92"/>
      <c r="AQ485" s="92"/>
      <c r="AR485" s="124"/>
      <c r="AS485" s="110" t="str">
        <f>VLOOKUP(E485,Compte!A$1:K$398,10,FALSE)</f>
        <v>---</v>
      </c>
    </row>
    <row r="486" spans="1:45" ht="14.25" hidden="1" customHeight="1" x14ac:dyDescent="0.3">
      <c r="A486" s="91" t="str">
        <f t="shared" si="53"/>
        <v>WILLEM  Victoria</v>
      </c>
      <c r="B486" s="91">
        <f t="shared" si="57"/>
        <v>428</v>
      </c>
      <c r="C486" s="92" t="s">
        <v>2680</v>
      </c>
      <c r="D486" s="91">
        <f>VLOOKUP(C486,Compte!F$1:K$398,6,FALSE)</f>
        <v>213</v>
      </c>
      <c r="E486" s="92">
        <v>213</v>
      </c>
      <c r="F486" s="93">
        <f>VLOOKUP(E486,Compte!A$1:K$398,2,FALSE)</f>
        <v>45376</v>
      </c>
      <c r="G486" s="94">
        <v>2024</v>
      </c>
      <c r="H486" s="111">
        <v>45381</v>
      </c>
      <c r="I486" s="112" t="s">
        <v>2681</v>
      </c>
      <c r="J486" s="92" t="s">
        <v>2418</v>
      </c>
      <c r="K486" s="134" t="s">
        <v>108</v>
      </c>
      <c r="L486" s="114">
        <v>39059</v>
      </c>
      <c r="M486" s="98">
        <f t="shared" si="58"/>
        <v>17</v>
      </c>
      <c r="N486" s="115" t="s">
        <v>2682</v>
      </c>
      <c r="O486" s="115">
        <v>5170</v>
      </c>
      <c r="P486" s="115" t="s">
        <v>110</v>
      </c>
      <c r="Q486" s="99" t="s">
        <v>135</v>
      </c>
      <c r="R486" s="116" t="s">
        <v>147</v>
      </c>
      <c r="S486" s="116" t="s">
        <v>2683</v>
      </c>
      <c r="T486" s="126" t="s">
        <v>2684</v>
      </c>
      <c r="U486" s="99"/>
      <c r="V486" s="99"/>
      <c r="W486" s="99"/>
      <c r="X486" s="99"/>
      <c r="Y486" s="99"/>
      <c r="Z486" s="41" t="s">
        <v>2685</v>
      </c>
      <c r="AA486" s="91">
        <f>VLOOKUP(E486,Compte!A$1:K$398,9,FALSE)</f>
        <v>110</v>
      </c>
      <c r="AB486" s="123">
        <f t="shared" si="54"/>
        <v>55</v>
      </c>
      <c r="AC486" s="91">
        <f t="shared" si="55"/>
        <v>55</v>
      </c>
      <c r="AD486" s="118" t="s">
        <v>115</v>
      </c>
      <c r="AE486" s="118" t="s">
        <v>128</v>
      </c>
      <c r="AF486" s="118" t="s">
        <v>129</v>
      </c>
      <c r="AG486" s="119"/>
      <c r="AH486" s="119"/>
      <c r="AI486" s="106"/>
      <c r="AJ486" s="103">
        <f t="shared" si="56"/>
        <v>55</v>
      </c>
      <c r="AK486" s="92">
        <v>55</v>
      </c>
      <c r="AL486" s="92"/>
      <c r="AM486" s="92"/>
      <c r="AN486" s="92"/>
      <c r="AO486" s="92"/>
      <c r="AP486" s="92"/>
      <c r="AQ486" s="92"/>
      <c r="AR486" s="124"/>
      <c r="AS486" s="110" t="str">
        <f>VLOOKUP(E486,Compte!A$1:K$398,10,FALSE)</f>
        <v>WILLEM VICTORIA et WILLEM SARA</v>
      </c>
    </row>
    <row r="487" spans="1:45" ht="14.25" hidden="1" customHeight="1" x14ac:dyDescent="0.3">
      <c r="A487" s="91" t="str">
        <f t="shared" si="53"/>
        <v>WILMOT Manuel</v>
      </c>
      <c r="B487" s="91">
        <f t="shared" si="57"/>
        <v>429</v>
      </c>
      <c r="C487" s="92"/>
      <c r="D487" s="91" t="e">
        <f>VLOOKUP(C487,Compte!F$1:K$398,6,FALSE)</f>
        <v>#N/A</v>
      </c>
      <c r="E487" s="92">
        <v>426</v>
      </c>
      <c r="F487" s="93">
        <f>VLOOKUP(E487,Compte!A$1:K$398,2,FALSE)</f>
        <v>45589</v>
      </c>
      <c r="G487" s="128">
        <v>2024</v>
      </c>
      <c r="H487" s="111">
        <v>45651</v>
      </c>
      <c r="I487" s="112" t="s">
        <v>3801</v>
      </c>
      <c r="J487" s="92" t="s">
        <v>3802</v>
      </c>
      <c r="K487" s="113" t="s">
        <v>121</v>
      </c>
      <c r="L487" s="114">
        <v>26228</v>
      </c>
      <c r="M487" s="98">
        <f t="shared" si="58"/>
        <v>52</v>
      </c>
      <c r="N487" s="115" t="s">
        <v>3803</v>
      </c>
      <c r="O487" s="115">
        <v>1360</v>
      </c>
      <c r="P487" s="115" t="s">
        <v>3804</v>
      </c>
      <c r="Q487" s="99" t="s">
        <v>135</v>
      </c>
      <c r="R487" s="116" t="s">
        <v>147</v>
      </c>
      <c r="S487" s="121" t="s">
        <v>3805</v>
      </c>
      <c r="T487" s="394" t="s">
        <v>3806</v>
      </c>
      <c r="U487" s="99"/>
      <c r="V487" s="99"/>
      <c r="W487" s="99"/>
      <c r="X487" s="99"/>
      <c r="Y487" s="99"/>
      <c r="Z487" s="41" t="s">
        <v>3807</v>
      </c>
      <c r="AA487" s="91">
        <f>VLOOKUP(E487,Compte!A$1:K$398,9,FALSE)</f>
        <v>90</v>
      </c>
      <c r="AB487" s="123">
        <f t="shared" si="54"/>
        <v>90</v>
      </c>
      <c r="AC487" s="91">
        <f t="shared" si="55"/>
        <v>0</v>
      </c>
      <c r="AD487" s="118" t="s">
        <v>160</v>
      </c>
      <c r="AE487" s="118" t="s">
        <v>161</v>
      </c>
      <c r="AF487" s="118" t="s">
        <v>211</v>
      </c>
      <c r="AG487" s="152"/>
      <c r="AH487" s="152"/>
      <c r="AI487" s="527" t="s">
        <v>3844</v>
      </c>
      <c r="AJ487" s="103">
        <f t="shared" si="56"/>
        <v>90</v>
      </c>
      <c r="AK487" s="92">
        <v>50</v>
      </c>
      <c r="AL487" s="92">
        <v>40</v>
      </c>
      <c r="AM487" s="92"/>
      <c r="AN487" s="92"/>
      <c r="AO487" s="92"/>
      <c r="AP487" s="92"/>
      <c r="AQ487" s="92"/>
      <c r="AR487" s="124"/>
      <c r="AS487" s="110" t="str">
        <f>VLOOKUP(E487,Compte!A$1:K$398,10,FALSE)</f>
        <v>240-101-0026 cotisation YA-VCR Manuel Wilmot</v>
      </c>
    </row>
    <row r="488" spans="1:45" ht="14.25" hidden="1" customHeight="1" x14ac:dyDescent="0.3">
      <c r="A488" s="91" t="str">
        <f t="shared" si="53"/>
        <v>WINAND Annick</v>
      </c>
      <c r="B488" s="91">
        <f t="shared" si="57"/>
        <v>430</v>
      </c>
      <c r="C488" s="92" t="s">
        <v>2686</v>
      </c>
      <c r="D488" s="91">
        <f>VLOOKUP(C488,Compte!F$1:K$398,6,FALSE)</f>
        <v>1020</v>
      </c>
      <c r="E488" s="92">
        <v>1020</v>
      </c>
      <c r="F488" s="93">
        <f>VLOOKUP(E488,Compte!A$1:K$398,2,FALSE)</f>
        <v>45365</v>
      </c>
      <c r="G488" s="94">
        <v>2024</v>
      </c>
      <c r="H488" s="111">
        <v>45374</v>
      </c>
      <c r="I488" s="132" t="s">
        <v>2687</v>
      </c>
      <c r="J488" s="133" t="s">
        <v>2631</v>
      </c>
      <c r="K488" s="134" t="s">
        <v>108</v>
      </c>
      <c r="L488" s="114">
        <v>24611</v>
      </c>
      <c r="M488" s="98">
        <f t="shared" si="58"/>
        <v>56</v>
      </c>
      <c r="N488" s="113" t="s">
        <v>2688</v>
      </c>
      <c r="O488" s="115">
        <v>5170</v>
      </c>
      <c r="P488" s="113" t="s">
        <v>110</v>
      </c>
      <c r="Q488" s="99" t="s">
        <v>135</v>
      </c>
      <c r="R488" s="116" t="s">
        <v>2689</v>
      </c>
      <c r="S488" s="116" t="s">
        <v>2690</v>
      </c>
      <c r="T488" s="113" t="s">
        <v>2691</v>
      </c>
      <c r="U488" s="99"/>
      <c r="V488" s="99"/>
      <c r="W488" s="99"/>
      <c r="X488" s="99"/>
      <c r="Y488" s="99"/>
      <c r="Z488" s="41" t="s">
        <v>2692</v>
      </c>
      <c r="AA488" s="91">
        <f>VLOOKUP(E488,Compte!A$1:K$398,9,FALSE)</f>
        <v>205</v>
      </c>
      <c r="AB488" s="102">
        <f t="shared" si="54"/>
        <v>205</v>
      </c>
      <c r="AC488" s="103">
        <f t="shared" si="55"/>
        <v>0</v>
      </c>
      <c r="AD488" s="118" t="s">
        <v>115</v>
      </c>
      <c r="AE488" s="118" t="s">
        <v>116</v>
      </c>
      <c r="AF488" s="118" t="s">
        <v>188</v>
      </c>
      <c r="AG488" s="119"/>
      <c r="AH488" s="119"/>
      <c r="AI488" s="106"/>
      <c r="AJ488" s="103">
        <f t="shared" si="56"/>
        <v>175</v>
      </c>
      <c r="AK488" s="108">
        <v>110</v>
      </c>
      <c r="AL488" s="108">
        <v>65</v>
      </c>
      <c r="AM488" s="108"/>
      <c r="AN488" s="108"/>
      <c r="AO488" s="108"/>
      <c r="AP488" s="108"/>
      <c r="AQ488" s="108">
        <v>30</v>
      </c>
      <c r="AR488" s="109"/>
      <c r="AS488" s="110" t="str">
        <f>VLOOKUP(E488,Compte!A$1:K$398,10,FALSE)</f>
        <v>Annick Winand Cotisation 2024 : Tennis 175 + Salle de sport 30</v>
      </c>
    </row>
    <row r="489" spans="1:45" ht="14.25" customHeight="1" x14ac:dyDescent="0.3">
      <c r="A489" s="91" t="str">
        <f t="shared" si="53"/>
        <v>WIRTZ YOURI Youri</v>
      </c>
      <c r="B489" s="91">
        <f t="shared" si="57"/>
        <v>431</v>
      </c>
      <c r="C489" s="92" t="s">
        <v>2693</v>
      </c>
      <c r="D489" s="91">
        <f>VLOOKUP(C489,Compte!F$1:K$398,6,FALSE)</f>
        <v>0.15</v>
      </c>
      <c r="E489" s="92">
        <v>0.15</v>
      </c>
      <c r="F489" s="93">
        <f>VLOOKUP(E489,Compte!A$1:K$398,2,FALSE)</f>
        <v>45291</v>
      </c>
      <c r="G489" s="94">
        <v>2024</v>
      </c>
      <c r="H489" s="111">
        <v>45428</v>
      </c>
      <c r="I489" s="112" t="s">
        <v>2693</v>
      </c>
      <c r="J489" s="92" t="s">
        <v>2694</v>
      </c>
      <c r="K489" s="113" t="s">
        <v>121</v>
      </c>
      <c r="L489" s="114">
        <v>31415</v>
      </c>
      <c r="M489" s="98">
        <f t="shared" si="58"/>
        <v>37</v>
      </c>
      <c r="N489" s="115" t="s">
        <v>2695</v>
      </c>
      <c r="O489" s="115">
        <v>5100</v>
      </c>
      <c r="P489" s="115" t="s">
        <v>199</v>
      </c>
      <c r="Q489" s="115" t="s">
        <v>135</v>
      </c>
      <c r="R489" s="116" t="s">
        <v>147</v>
      </c>
      <c r="S489" s="116" t="s">
        <v>2696</v>
      </c>
      <c r="T489" s="126" t="s">
        <v>2697</v>
      </c>
      <c r="U489" s="99"/>
      <c r="V489" s="99"/>
      <c r="W489" s="99"/>
      <c r="X489" s="99"/>
      <c r="Y489" s="99"/>
      <c r="Z489" s="41" t="s">
        <v>2698</v>
      </c>
      <c r="AA489" s="91">
        <f>VLOOKUP(E489,Compte!A$1:K$398,9,FALSE)</f>
        <v>260</v>
      </c>
      <c r="AB489" s="123">
        <f t="shared" si="54"/>
        <v>260</v>
      </c>
      <c r="AC489" s="91">
        <f t="shared" si="55"/>
        <v>0</v>
      </c>
      <c r="AD489" s="118" t="s">
        <v>144</v>
      </c>
      <c r="AE489" s="118" t="s">
        <v>151</v>
      </c>
      <c r="AF489" s="118" t="s">
        <v>117</v>
      </c>
      <c r="AG489" s="119"/>
      <c r="AH489" s="119"/>
      <c r="AI489" s="521" t="s">
        <v>2699</v>
      </c>
      <c r="AJ489" s="103">
        <f t="shared" si="56"/>
        <v>230</v>
      </c>
      <c r="AK489" s="92">
        <v>110</v>
      </c>
      <c r="AL489" s="92">
        <v>120</v>
      </c>
      <c r="AM489" s="92"/>
      <c r="AN489" s="92"/>
      <c r="AO489" s="92"/>
      <c r="AP489" s="92"/>
      <c r="AQ489" s="92">
        <v>30</v>
      </c>
      <c r="AR489" s="124"/>
      <c r="AS489" s="110" t="str">
        <f>VLOOKUP(E489,Compte!A$1:K$398,10,FALSE)</f>
        <v>Youri Wirtz cotisation 2024 adulte + acces scp.</v>
      </c>
    </row>
    <row r="490" spans="1:45" ht="14.25" customHeight="1" x14ac:dyDescent="0.3">
      <c r="A490" s="91" t="str">
        <f t="shared" si="53"/>
        <v>WISLEZ Virginie</v>
      </c>
      <c r="B490" s="91">
        <f t="shared" si="57"/>
        <v>432</v>
      </c>
      <c r="C490" s="154" t="s">
        <v>2700</v>
      </c>
      <c r="D490" s="91">
        <f>VLOOKUP(C490,Compte!F$1:K$398,6,FALSE)</f>
        <v>34</v>
      </c>
      <c r="E490" s="92">
        <v>34</v>
      </c>
      <c r="F490" s="93">
        <f>VLOOKUP(E490,Compte!A$1:K$398,2,FALSE)</f>
        <v>45306</v>
      </c>
      <c r="G490" s="94">
        <v>2024</v>
      </c>
      <c r="H490" s="111">
        <v>45340</v>
      </c>
      <c r="I490" s="112" t="s">
        <v>2701</v>
      </c>
      <c r="J490" s="92" t="s">
        <v>903</v>
      </c>
      <c r="K490" s="113" t="s">
        <v>108</v>
      </c>
      <c r="L490" s="198">
        <v>26964</v>
      </c>
      <c r="M490" s="98"/>
      <c r="N490" s="137" t="s">
        <v>2702</v>
      </c>
      <c r="O490" s="137">
        <v>5000</v>
      </c>
      <c r="P490" s="137" t="s">
        <v>186</v>
      </c>
      <c r="Q490" s="137" t="s">
        <v>135</v>
      </c>
      <c r="R490" s="136" t="s">
        <v>147</v>
      </c>
      <c r="S490" s="136" t="s">
        <v>2703</v>
      </c>
      <c r="T490" s="286" t="s">
        <v>2704</v>
      </c>
      <c r="U490" s="99"/>
      <c r="V490" s="99"/>
      <c r="W490" s="99"/>
      <c r="X490" s="99"/>
      <c r="Y490" s="99"/>
      <c r="Z490" s="41" t="s">
        <v>900</v>
      </c>
      <c r="AA490" s="91">
        <f>VLOOKUP(E490,Compte!A$1:K$398,9,FALSE)</f>
        <v>265</v>
      </c>
      <c r="AB490" s="123">
        <f t="shared" si="54"/>
        <v>265</v>
      </c>
      <c r="AC490" s="91">
        <f t="shared" si="55"/>
        <v>0</v>
      </c>
      <c r="AD490" s="118" t="s">
        <v>144</v>
      </c>
      <c r="AE490" s="118" t="s">
        <v>151</v>
      </c>
      <c r="AF490" s="118" t="s">
        <v>117</v>
      </c>
      <c r="AG490" s="119"/>
      <c r="AH490" s="119"/>
      <c r="AI490" s="525" t="s">
        <v>2705</v>
      </c>
      <c r="AJ490" s="103">
        <f t="shared" si="56"/>
        <v>265</v>
      </c>
      <c r="AK490" s="92">
        <v>140</v>
      </c>
      <c r="AL490" s="92">
        <v>125</v>
      </c>
      <c r="AM490" s="92"/>
      <c r="AN490" s="92"/>
      <c r="AO490" s="92"/>
      <c r="AP490" s="92"/>
      <c r="AQ490" s="92"/>
      <c r="AR490" s="124"/>
      <c r="AS490" s="110" t="str">
        <f>VLOOKUP(E490,Compte!A$1:K$398,10,FALSE)</f>
        <v>Cotisation membre</v>
      </c>
    </row>
    <row r="491" spans="1:45" ht="14.25" hidden="1" customHeight="1" x14ac:dyDescent="0.3">
      <c r="A491" s="91" t="str">
        <f t="shared" si="53"/>
        <v>ZAAROUR  Henri</v>
      </c>
      <c r="B491" s="91">
        <f t="shared" si="57"/>
        <v>433</v>
      </c>
      <c r="C491" s="92" t="s">
        <v>1959</v>
      </c>
      <c r="D491" s="91">
        <f>VLOOKUP(C491,Compte!F$1:K$398,6,FALSE)</f>
        <v>112</v>
      </c>
      <c r="E491" s="92" t="s">
        <v>144</v>
      </c>
      <c r="F491" s="93">
        <f>VLOOKUP(E491,Compte!A$1:K$398,2,FALSE)</f>
        <v>0</v>
      </c>
      <c r="G491" s="94">
        <v>2024</v>
      </c>
      <c r="H491" s="111">
        <v>45357</v>
      </c>
      <c r="I491" s="112" t="s">
        <v>2706</v>
      </c>
      <c r="J491" s="92" t="s">
        <v>430</v>
      </c>
      <c r="K491" s="113" t="s">
        <v>121</v>
      </c>
      <c r="L491" s="114">
        <v>41298</v>
      </c>
      <c r="M491" s="98">
        <f>DATEDIF(L491,$L$3,"y")</f>
        <v>10</v>
      </c>
      <c r="N491" s="115" t="s">
        <v>1961</v>
      </c>
      <c r="O491" s="115">
        <v>5100</v>
      </c>
      <c r="P491" s="115" t="s">
        <v>123</v>
      </c>
      <c r="Q491" s="137"/>
      <c r="R491" s="116" t="s">
        <v>147</v>
      </c>
      <c r="S491" s="116" t="s">
        <v>1962</v>
      </c>
      <c r="T491" s="115" t="s">
        <v>1963</v>
      </c>
      <c r="U491" s="99"/>
      <c r="V491" s="99"/>
      <c r="W491" s="99"/>
      <c r="X491" s="99"/>
      <c r="Y491" s="99"/>
      <c r="Z491" s="41" t="s">
        <v>1964</v>
      </c>
      <c r="AA491" s="91">
        <f>VLOOKUP(E491,Compte!A$1:K$398,9,FALSE)</f>
        <v>0</v>
      </c>
      <c r="AB491" s="123">
        <f t="shared" si="54"/>
        <v>50</v>
      </c>
      <c r="AC491" s="91">
        <f t="shared" si="55"/>
        <v>-50</v>
      </c>
      <c r="AD491" s="118" t="s">
        <v>115</v>
      </c>
      <c r="AE491" s="118" t="s">
        <v>128</v>
      </c>
      <c r="AF491" s="118" t="s">
        <v>117</v>
      </c>
      <c r="AG491" s="119"/>
      <c r="AH491" s="119"/>
      <c r="AI491" s="106"/>
      <c r="AJ491" s="103">
        <f t="shared" si="56"/>
        <v>50</v>
      </c>
      <c r="AK491" s="92"/>
      <c r="AL491" s="108">
        <v>50</v>
      </c>
      <c r="AM491" s="108"/>
      <c r="AN491" s="108"/>
      <c r="AO491" s="108"/>
      <c r="AP491" s="108"/>
      <c r="AQ491" s="108"/>
      <c r="AR491" s="109"/>
      <c r="AS491" s="110" t="str">
        <f>VLOOKUP(E491,Compte!A$1:K$398,10,FALSE)</f>
        <v>---</v>
      </c>
    </row>
    <row r="492" spans="1:45" ht="14.25" hidden="1" customHeight="1" x14ac:dyDescent="0.3">
      <c r="A492" s="91" t="str">
        <f t="shared" si="53"/>
        <v>ZAAROUR  Louis</v>
      </c>
      <c r="B492" s="91">
        <f t="shared" si="57"/>
        <v>434</v>
      </c>
      <c r="C492" s="92" t="s">
        <v>1959</v>
      </c>
      <c r="D492" s="91">
        <f>VLOOKUP(C492,Compte!F$1:K$398,6,FALSE)</f>
        <v>112</v>
      </c>
      <c r="E492" s="92" t="s">
        <v>144</v>
      </c>
      <c r="F492" s="93">
        <f>VLOOKUP(E492,Compte!A$1:K$398,2,FALSE)</f>
        <v>0</v>
      </c>
      <c r="G492" s="94">
        <v>2024</v>
      </c>
      <c r="H492" s="111">
        <v>45357</v>
      </c>
      <c r="I492" s="112" t="s">
        <v>2706</v>
      </c>
      <c r="J492" s="92" t="s">
        <v>231</v>
      </c>
      <c r="K492" s="113" t="s">
        <v>121</v>
      </c>
      <c r="L492" s="114">
        <v>42053</v>
      </c>
      <c r="M492" s="98">
        <f>DATEDIF(L492,$L$3,"y")</f>
        <v>8</v>
      </c>
      <c r="N492" s="115" t="s">
        <v>1961</v>
      </c>
      <c r="O492" s="115">
        <v>5100</v>
      </c>
      <c r="P492" s="115" t="s">
        <v>123</v>
      </c>
      <c r="Q492" s="137"/>
      <c r="R492" s="116" t="s">
        <v>147</v>
      </c>
      <c r="S492" s="116" t="s">
        <v>2708</v>
      </c>
      <c r="T492" s="115" t="s">
        <v>1963</v>
      </c>
      <c r="U492" s="99"/>
      <c r="V492" s="99"/>
      <c r="W492" s="99"/>
      <c r="X492" s="99"/>
      <c r="Y492" s="99"/>
      <c r="Z492" s="41" t="s">
        <v>1964</v>
      </c>
      <c r="AA492" s="91">
        <f>VLOOKUP(E492,Compte!A$1:K$398,9,FALSE)</f>
        <v>0</v>
      </c>
      <c r="AB492" s="102">
        <f t="shared" si="54"/>
        <v>50</v>
      </c>
      <c r="AC492" s="103">
        <f t="shared" si="55"/>
        <v>-50</v>
      </c>
      <c r="AD492" s="118" t="s">
        <v>115</v>
      </c>
      <c r="AE492" s="118" t="s">
        <v>128</v>
      </c>
      <c r="AF492" s="118" t="s">
        <v>117</v>
      </c>
      <c r="AG492" s="119"/>
      <c r="AH492" s="119"/>
      <c r="AI492" s="106"/>
      <c r="AJ492" s="103">
        <f t="shared" si="56"/>
        <v>50</v>
      </c>
      <c r="AK492" s="108"/>
      <c r="AL492" s="108">
        <v>50</v>
      </c>
      <c r="AM492" s="108"/>
      <c r="AN492" s="108"/>
      <c r="AO492" s="108"/>
      <c r="AP492" s="108"/>
      <c r="AQ492" s="108"/>
      <c r="AR492" s="109"/>
      <c r="AS492" s="110" t="str">
        <f>VLOOKUP(E492,Compte!A$1:K$398,10,FALSE)</f>
        <v>---</v>
      </c>
    </row>
    <row r="493" spans="1:45" ht="14.25" hidden="1" customHeight="1" x14ac:dyDescent="0.3">
      <c r="A493" s="91" t="str">
        <f t="shared" si="53"/>
        <v>ZAAROUR  Zahi</v>
      </c>
      <c r="B493" s="91">
        <f t="shared" si="57"/>
        <v>435</v>
      </c>
      <c r="C493" s="92" t="s">
        <v>1959</v>
      </c>
      <c r="D493" s="91">
        <f>VLOOKUP(C493,Compte!F$1:K$398,6,FALSE)</f>
        <v>112</v>
      </c>
      <c r="E493" s="92">
        <v>112</v>
      </c>
      <c r="F493" s="93">
        <f>VLOOKUP(E493,Compte!A$1:K$398,2,FALSE)</f>
        <v>45342</v>
      </c>
      <c r="G493" s="94">
        <v>2024</v>
      </c>
      <c r="H493" s="111">
        <v>45357</v>
      </c>
      <c r="I493" s="112" t="s">
        <v>2706</v>
      </c>
      <c r="J493" s="92" t="s">
        <v>2707</v>
      </c>
      <c r="K493" s="113" t="s">
        <v>121</v>
      </c>
      <c r="L493" s="114">
        <v>26312</v>
      </c>
      <c r="M493" s="98">
        <f>DATEDIF(L493,$L$3,"y")</f>
        <v>51</v>
      </c>
      <c r="N493" s="115" t="s">
        <v>1961</v>
      </c>
      <c r="O493" s="115">
        <v>5100</v>
      </c>
      <c r="P493" s="115" t="s">
        <v>123</v>
      </c>
      <c r="Q493" s="137"/>
      <c r="R493" s="116" t="s">
        <v>147</v>
      </c>
      <c r="S493" s="116" t="s">
        <v>1962</v>
      </c>
      <c r="T493" s="115" t="s">
        <v>1963</v>
      </c>
      <c r="U493" s="99"/>
      <c r="V493" s="99"/>
      <c r="W493" s="99"/>
      <c r="X493" s="99"/>
      <c r="Y493" s="99"/>
      <c r="Z493" s="41" t="s">
        <v>1964</v>
      </c>
      <c r="AA493" s="91">
        <f>VLOOKUP(E493,Compte!A$1:K$398,9,FALSE)</f>
        <v>370</v>
      </c>
      <c r="AB493" s="102">
        <f t="shared" si="54"/>
        <v>205</v>
      </c>
      <c r="AC493" s="103">
        <f t="shared" si="55"/>
        <v>165</v>
      </c>
      <c r="AD493" s="118" t="s">
        <v>115</v>
      </c>
      <c r="AE493" s="118" t="s">
        <v>116</v>
      </c>
      <c r="AF493" s="118" t="s">
        <v>117</v>
      </c>
      <c r="AG493" s="119"/>
      <c r="AH493" s="119"/>
      <c r="AI493" s="106"/>
      <c r="AJ493" s="103">
        <f t="shared" si="56"/>
        <v>205</v>
      </c>
      <c r="AK493" s="108">
        <v>140</v>
      </c>
      <c r="AL493" s="108">
        <v>65</v>
      </c>
      <c r="AM493" s="108"/>
      <c r="AN493" s="108"/>
      <c r="AO493" s="108"/>
      <c r="AP493" s="108"/>
      <c r="AQ493" s="108"/>
      <c r="AR493" s="109"/>
      <c r="AS493" s="110" t="str">
        <f>VLOOKUP(E493,Compte!A$1:K$398,10,FALSE)</f>
        <v>Zaarour tennis (Zahi, Virginie, Henri et Louis)</v>
      </c>
    </row>
    <row r="494" spans="1:45" ht="14.25" customHeight="1" x14ac:dyDescent="0.3">
      <c r="F494" s="304"/>
      <c r="U494" s="7"/>
      <c r="V494" s="7"/>
      <c r="W494" s="7"/>
      <c r="X494" s="7"/>
      <c r="Y494" s="7"/>
      <c r="Z494" s="7"/>
      <c r="AC494" s="7"/>
      <c r="AG494" s="7"/>
      <c r="AH494" s="7"/>
      <c r="AI494" s="7"/>
      <c r="AS494" s="7"/>
    </row>
    <row r="495" spans="1:45" ht="14.25" customHeight="1" x14ac:dyDescent="0.3">
      <c r="F495" s="304"/>
      <c r="U495" s="7"/>
      <c r="V495" s="7"/>
      <c r="W495" s="7"/>
      <c r="X495" s="7"/>
      <c r="Y495" s="7"/>
      <c r="Z495" s="7"/>
      <c r="AC495" s="7"/>
      <c r="AG495" s="7"/>
      <c r="AH495" s="7"/>
      <c r="AI495" s="7"/>
      <c r="AS495" s="7"/>
    </row>
    <row r="496" spans="1:45" ht="14.25" customHeight="1" x14ac:dyDescent="0.3">
      <c r="F496" s="304"/>
      <c r="U496" s="7"/>
      <c r="V496" s="7"/>
      <c r="W496" s="7"/>
      <c r="X496" s="7"/>
      <c r="Y496" s="7"/>
      <c r="Z496" s="7"/>
      <c r="AC496" s="7"/>
      <c r="AG496" s="7"/>
      <c r="AH496" s="7"/>
      <c r="AI496" s="7"/>
      <c r="AS496" s="7"/>
    </row>
    <row r="497" spans="6:45" ht="14.25" customHeight="1" x14ac:dyDescent="0.3">
      <c r="F497" s="304"/>
      <c r="U497" s="7"/>
      <c r="V497" s="7"/>
      <c r="W497" s="7"/>
      <c r="X497" s="7"/>
      <c r="Y497" s="7"/>
      <c r="Z497" s="7"/>
      <c r="AC497" s="7"/>
      <c r="AG497" s="7"/>
      <c r="AH497" s="7"/>
      <c r="AI497" s="7"/>
      <c r="AS497" s="7"/>
    </row>
    <row r="498" spans="6:45" ht="14.25" customHeight="1" x14ac:dyDescent="0.3">
      <c r="F498" s="304"/>
      <c r="U498" s="7"/>
      <c r="V498" s="7"/>
      <c r="W498" s="7"/>
      <c r="X498" s="7"/>
      <c r="Y498" s="7"/>
      <c r="Z498" s="7"/>
      <c r="AC498" s="7"/>
      <c r="AG498" s="7"/>
      <c r="AH498" s="7"/>
      <c r="AI498" s="7"/>
      <c r="AS498" s="7"/>
    </row>
    <row r="499" spans="6:45" ht="51.75" customHeight="1" x14ac:dyDescent="0.3">
      <c r="F499" s="304"/>
      <c r="U499" s="7"/>
      <c r="V499" s="7"/>
      <c r="W499" s="7"/>
      <c r="X499" s="7"/>
      <c r="Y499" s="7"/>
      <c r="Z499" s="7"/>
      <c r="AC499" s="7"/>
      <c r="AG499" s="7"/>
      <c r="AH499" s="7"/>
      <c r="AI499" s="7"/>
      <c r="AS499" s="7"/>
    </row>
    <row r="500" spans="6:45" ht="14.25" customHeight="1" x14ac:dyDescent="0.3">
      <c r="F500" s="304"/>
      <c r="U500" s="7"/>
      <c r="V500" s="7"/>
      <c r="W500" s="7"/>
      <c r="X500" s="7"/>
      <c r="Y500" s="7"/>
      <c r="Z500" s="7"/>
      <c r="AC500" s="7"/>
      <c r="AG500" s="7"/>
      <c r="AH500" s="7"/>
      <c r="AI500" s="7"/>
      <c r="AS500" s="7"/>
    </row>
    <row r="501" spans="6:45" ht="14.25" customHeight="1" x14ac:dyDescent="0.3">
      <c r="F501" s="304"/>
      <c r="U501" s="7"/>
      <c r="V501" s="7"/>
      <c r="W501" s="7"/>
      <c r="X501" s="7"/>
      <c r="Y501" s="7"/>
      <c r="Z501" s="7"/>
      <c r="AC501" s="7"/>
      <c r="AG501" s="7"/>
      <c r="AH501" s="7"/>
      <c r="AI501" s="7"/>
      <c r="AS501" s="7"/>
    </row>
    <row r="502" spans="6:45" ht="14.25" customHeight="1" x14ac:dyDescent="0.3">
      <c r="F502" s="304"/>
      <c r="U502" s="7"/>
      <c r="V502" s="7"/>
      <c r="W502" s="7"/>
      <c r="X502" s="7"/>
      <c r="Y502" s="7"/>
      <c r="Z502" s="7"/>
      <c r="AC502" s="7"/>
      <c r="AG502" s="7"/>
      <c r="AH502" s="7"/>
      <c r="AI502" s="7"/>
      <c r="AS502" s="7"/>
    </row>
    <row r="503" spans="6:45" ht="14.25" customHeight="1" x14ac:dyDescent="0.3">
      <c r="F503" s="304"/>
      <c r="U503" s="7"/>
      <c r="V503" s="7"/>
      <c r="W503" s="7"/>
      <c r="X503" s="7"/>
      <c r="Y503" s="7"/>
      <c r="Z503" s="7"/>
      <c r="AC503" s="7"/>
      <c r="AG503" s="7"/>
      <c r="AH503" s="7"/>
      <c r="AI503" s="7"/>
      <c r="AS503" s="7"/>
    </row>
    <row r="504" spans="6:45" ht="14.25" customHeight="1" x14ac:dyDescent="0.3">
      <c r="F504" s="304"/>
      <c r="U504" s="7"/>
      <c r="V504" s="7"/>
      <c r="W504" s="7"/>
      <c r="X504" s="7"/>
      <c r="Y504" s="7"/>
      <c r="Z504" s="7"/>
      <c r="AC504" s="7"/>
      <c r="AG504" s="7"/>
      <c r="AH504" s="7"/>
      <c r="AI504" s="7"/>
      <c r="AS504" s="7"/>
    </row>
    <row r="505" spans="6:45" ht="14.25" customHeight="1" x14ac:dyDescent="0.3">
      <c r="F505" s="304"/>
      <c r="U505" s="7"/>
      <c r="V505" s="7"/>
      <c r="W505" s="7"/>
      <c r="X505" s="7"/>
      <c r="Y505" s="7"/>
      <c r="Z505" s="7"/>
      <c r="AC505" s="7"/>
      <c r="AG505" s="7"/>
      <c r="AH505" s="7"/>
      <c r="AI505" s="7"/>
      <c r="AS505" s="7"/>
    </row>
    <row r="506" spans="6:45" ht="14.25" customHeight="1" x14ac:dyDescent="0.3">
      <c r="F506" s="304"/>
      <c r="U506" s="7"/>
      <c r="V506" s="7"/>
      <c r="W506" s="7"/>
      <c r="X506" s="7"/>
      <c r="Y506" s="7"/>
      <c r="Z506" s="7"/>
      <c r="AC506" s="7"/>
      <c r="AG506" s="7"/>
      <c r="AH506" s="7"/>
      <c r="AI506" s="7"/>
      <c r="AS506" s="7"/>
    </row>
    <row r="507" spans="6:45" ht="14.25" customHeight="1" x14ac:dyDescent="0.3">
      <c r="F507" s="304"/>
      <c r="U507" s="7"/>
      <c r="V507" s="7"/>
      <c r="W507" s="7"/>
      <c r="X507" s="7"/>
      <c r="Y507" s="7"/>
      <c r="Z507" s="7"/>
      <c r="AC507" s="7"/>
      <c r="AG507" s="7"/>
      <c r="AH507" s="7"/>
      <c r="AI507" s="7"/>
      <c r="AS507" s="7"/>
    </row>
    <row r="508" spans="6:45" ht="14.25" customHeight="1" x14ac:dyDescent="0.3">
      <c r="F508" s="304"/>
      <c r="U508" s="7"/>
      <c r="V508" s="7"/>
      <c r="W508" s="7"/>
      <c r="X508" s="7"/>
      <c r="Y508" s="7"/>
      <c r="Z508" s="7"/>
      <c r="AC508" s="7"/>
      <c r="AG508" s="7"/>
      <c r="AH508" s="7"/>
      <c r="AI508" s="7"/>
      <c r="AS508" s="7"/>
    </row>
    <row r="509" spans="6:45" ht="14.25" customHeight="1" x14ac:dyDescent="0.3">
      <c r="F509" s="304"/>
      <c r="U509" s="7"/>
      <c r="V509" s="7"/>
      <c r="W509" s="7"/>
      <c r="X509" s="7"/>
      <c r="Y509" s="7"/>
      <c r="Z509" s="7"/>
      <c r="AC509" s="7"/>
      <c r="AG509" s="7"/>
      <c r="AH509" s="7"/>
      <c r="AI509" s="7"/>
      <c r="AS509" s="7"/>
    </row>
    <row r="510" spans="6:45" ht="14.25" customHeight="1" x14ac:dyDescent="0.3">
      <c r="F510" s="304"/>
      <c r="U510" s="7"/>
      <c r="V510" s="7"/>
      <c r="W510" s="7"/>
      <c r="X510" s="7"/>
      <c r="Y510" s="7"/>
      <c r="Z510" s="7"/>
      <c r="AC510" s="7"/>
      <c r="AG510" s="7"/>
      <c r="AH510" s="7"/>
      <c r="AI510" s="7"/>
      <c r="AS510" s="7"/>
    </row>
    <row r="511" spans="6:45" ht="14.25" customHeight="1" x14ac:dyDescent="0.3">
      <c r="F511" s="304"/>
      <c r="U511" s="7"/>
      <c r="V511" s="7"/>
      <c r="W511" s="7"/>
      <c r="X511" s="7"/>
      <c r="Y511" s="7"/>
      <c r="Z511" s="7"/>
      <c r="AC511" s="7"/>
      <c r="AG511" s="7"/>
      <c r="AH511" s="7"/>
      <c r="AI511" s="7"/>
      <c r="AS511" s="7"/>
    </row>
    <row r="512" spans="6:45" ht="14.25" customHeight="1" x14ac:dyDescent="0.3">
      <c r="F512" s="304"/>
      <c r="U512" s="7"/>
      <c r="V512" s="7"/>
      <c r="W512" s="7"/>
      <c r="X512" s="7"/>
      <c r="Y512" s="7"/>
      <c r="Z512" s="7"/>
      <c r="AC512" s="7"/>
      <c r="AG512" s="7"/>
      <c r="AH512" s="7"/>
      <c r="AI512" s="7"/>
      <c r="AS512" s="7"/>
    </row>
    <row r="513" spans="6:45" ht="14.25" customHeight="1" x14ac:dyDescent="0.3">
      <c r="F513" s="304"/>
      <c r="U513" s="7"/>
      <c r="V513" s="7"/>
      <c r="W513" s="7"/>
      <c r="X513" s="7"/>
      <c r="Y513" s="7"/>
      <c r="Z513" s="7"/>
      <c r="AC513" s="7"/>
      <c r="AG513" s="7"/>
      <c r="AH513" s="7"/>
      <c r="AI513" s="7"/>
      <c r="AS513" s="7"/>
    </row>
    <row r="514" spans="6:45" ht="14.25" customHeight="1" x14ac:dyDescent="0.3">
      <c r="F514" s="304"/>
      <c r="U514" s="7"/>
      <c r="V514" s="7"/>
      <c r="W514" s="7"/>
      <c r="X514" s="7"/>
      <c r="Y514" s="7"/>
      <c r="Z514" s="7"/>
      <c r="AC514" s="7"/>
      <c r="AG514" s="7"/>
      <c r="AH514" s="7"/>
      <c r="AI514" s="7"/>
      <c r="AS514" s="7"/>
    </row>
    <row r="515" spans="6:45" ht="14.25" customHeight="1" x14ac:dyDescent="0.3">
      <c r="F515" s="304"/>
      <c r="U515" s="7"/>
      <c r="V515" s="7"/>
      <c r="W515" s="7"/>
      <c r="X515" s="7"/>
      <c r="Y515" s="7"/>
      <c r="Z515" s="7"/>
      <c r="AC515" s="7"/>
      <c r="AG515" s="7"/>
      <c r="AH515" s="7"/>
      <c r="AI515" s="7"/>
      <c r="AS515" s="7"/>
    </row>
    <row r="516" spans="6:45" ht="14.25" customHeight="1" x14ac:dyDescent="0.3">
      <c r="F516" s="304"/>
      <c r="U516" s="7"/>
      <c r="V516" s="7"/>
      <c r="W516" s="7"/>
      <c r="X516" s="7"/>
      <c r="Y516" s="7"/>
      <c r="Z516" s="7"/>
      <c r="AC516" s="7"/>
      <c r="AG516" s="7"/>
      <c r="AH516" s="7"/>
      <c r="AI516" s="7"/>
      <c r="AS516" s="7"/>
    </row>
    <row r="517" spans="6:45" ht="14.25" customHeight="1" x14ac:dyDescent="0.3">
      <c r="F517" s="304"/>
      <c r="U517" s="7"/>
      <c r="V517" s="7"/>
      <c r="W517" s="7"/>
      <c r="X517" s="7"/>
      <c r="Y517" s="7"/>
      <c r="Z517" s="7"/>
      <c r="AC517" s="7"/>
      <c r="AG517" s="7"/>
      <c r="AH517" s="7"/>
      <c r="AI517" s="7"/>
      <c r="AS517" s="7"/>
    </row>
    <row r="518" spans="6:45" ht="14.25" customHeight="1" x14ac:dyDescent="0.3">
      <c r="F518" s="304"/>
      <c r="U518" s="7"/>
      <c r="V518" s="7"/>
      <c r="W518" s="7"/>
      <c r="X518" s="7"/>
      <c r="Y518" s="7"/>
      <c r="Z518" s="7"/>
      <c r="AC518" s="7"/>
      <c r="AG518" s="7"/>
      <c r="AH518" s="7"/>
      <c r="AI518" s="7"/>
      <c r="AS518" s="7"/>
    </row>
    <row r="519" spans="6:45" ht="14.25" customHeight="1" x14ac:dyDescent="0.3">
      <c r="F519" s="304"/>
      <c r="U519" s="7"/>
      <c r="V519" s="7"/>
      <c r="W519" s="7"/>
      <c r="X519" s="7"/>
      <c r="Y519" s="7"/>
      <c r="Z519" s="7"/>
      <c r="AC519" s="7"/>
      <c r="AG519" s="7"/>
      <c r="AH519" s="7"/>
      <c r="AI519" s="7"/>
      <c r="AS519" s="7"/>
    </row>
    <row r="520" spans="6:45" ht="14.25" customHeight="1" x14ac:dyDescent="0.3">
      <c r="F520" s="304"/>
      <c r="U520" s="7"/>
      <c r="V520" s="7"/>
      <c r="W520" s="7"/>
      <c r="X520" s="7"/>
      <c r="Y520" s="7"/>
      <c r="Z520" s="7"/>
      <c r="AC520" s="7"/>
      <c r="AG520" s="7"/>
      <c r="AH520" s="7"/>
      <c r="AI520" s="7"/>
      <c r="AS520" s="7"/>
    </row>
    <row r="521" spans="6:45" ht="14.25" customHeight="1" x14ac:dyDescent="0.3">
      <c r="F521" s="304"/>
      <c r="U521" s="7"/>
      <c r="V521" s="7"/>
      <c r="W521" s="7"/>
      <c r="X521" s="7"/>
      <c r="Y521" s="7"/>
      <c r="Z521" s="7"/>
      <c r="AC521" s="7"/>
      <c r="AG521" s="7"/>
      <c r="AH521" s="7"/>
      <c r="AI521" s="7"/>
      <c r="AS521" s="7"/>
    </row>
    <row r="522" spans="6:45" ht="14.25" customHeight="1" x14ac:dyDescent="0.3">
      <c r="F522" s="304"/>
      <c r="U522" s="7"/>
      <c r="V522" s="7"/>
      <c r="W522" s="7"/>
      <c r="X522" s="7"/>
      <c r="Y522" s="7"/>
      <c r="Z522" s="7"/>
      <c r="AC522" s="7"/>
      <c r="AG522" s="7"/>
      <c r="AH522" s="7"/>
      <c r="AI522" s="7"/>
      <c r="AS522" s="7"/>
    </row>
    <row r="523" spans="6:45" ht="14.25" customHeight="1" x14ac:dyDescent="0.3">
      <c r="F523" s="304"/>
      <c r="U523" s="7"/>
      <c r="V523" s="7"/>
      <c r="W523" s="7"/>
      <c r="X523" s="7"/>
      <c r="Y523" s="7"/>
      <c r="Z523" s="7"/>
      <c r="AC523" s="7"/>
      <c r="AG523" s="7"/>
      <c r="AH523" s="7"/>
      <c r="AI523" s="7"/>
      <c r="AS523" s="7"/>
    </row>
    <row r="524" spans="6:45" ht="14.25" customHeight="1" x14ac:dyDescent="0.3">
      <c r="F524" s="304"/>
      <c r="U524" s="7"/>
      <c r="V524" s="7"/>
      <c r="W524" s="7"/>
      <c r="X524" s="7"/>
      <c r="Y524" s="7"/>
      <c r="Z524" s="7"/>
      <c r="AC524" s="7"/>
      <c r="AG524" s="7"/>
      <c r="AH524" s="7"/>
      <c r="AI524" s="7"/>
      <c r="AS524" s="7"/>
    </row>
    <row r="525" spans="6:45" ht="14.25" customHeight="1" x14ac:dyDescent="0.3">
      <c r="F525" s="304"/>
      <c r="U525" s="7"/>
      <c r="V525" s="7"/>
      <c r="W525" s="7"/>
      <c r="X525" s="7"/>
      <c r="Y525" s="7"/>
      <c r="Z525" s="7"/>
      <c r="AC525" s="7"/>
      <c r="AG525" s="7"/>
      <c r="AH525" s="7"/>
      <c r="AI525" s="7"/>
      <c r="AS525" s="7"/>
    </row>
    <row r="526" spans="6:45" ht="14.25" customHeight="1" x14ac:dyDescent="0.3">
      <c r="F526" s="304"/>
      <c r="U526" s="7"/>
      <c r="V526" s="7"/>
      <c r="W526" s="7"/>
      <c r="X526" s="7"/>
      <c r="Y526" s="7"/>
      <c r="Z526" s="7"/>
      <c r="AC526" s="7"/>
      <c r="AG526" s="7"/>
      <c r="AH526" s="7"/>
      <c r="AI526" s="7"/>
      <c r="AS526" s="7"/>
    </row>
    <row r="527" spans="6:45" ht="14.25" customHeight="1" x14ac:dyDescent="0.3">
      <c r="F527" s="304"/>
      <c r="U527" s="7"/>
      <c r="V527" s="7"/>
      <c r="W527" s="7"/>
      <c r="X527" s="7"/>
      <c r="Y527" s="7"/>
      <c r="Z527" s="7"/>
      <c r="AC527" s="7"/>
      <c r="AG527" s="7"/>
      <c r="AH527" s="7"/>
      <c r="AI527" s="7"/>
      <c r="AS527" s="7"/>
    </row>
    <row r="528" spans="6:45" ht="14.25" customHeight="1" x14ac:dyDescent="0.3">
      <c r="F528" s="304"/>
      <c r="U528" s="7"/>
      <c r="V528" s="7"/>
      <c r="W528" s="7"/>
      <c r="X528" s="7"/>
      <c r="Y528" s="7"/>
      <c r="Z528" s="7"/>
      <c r="AC528" s="7"/>
      <c r="AG528" s="7"/>
      <c r="AH528" s="7"/>
      <c r="AI528" s="7"/>
      <c r="AS528" s="7"/>
    </row>
    <row r="529" spans="6:45" ht="14.25" customHeight="1" x14ac:dyDescent="0.3">
      <c r="F529" s="304"/>
      <c r="U529" s="7"/>
      <c r="V529" s="7"/>
      <c r="W529" s="7"/>
      <c r="X529" s="7"/>
      <c r="Y529" s="7"/>
      <c r="Z529" s="7"/>
      <c r="AC529" s="7"/>
      <c r="AG529" s="7"/>
      <c r="AH529" s="7"/>
      <c r="AI529" s="7"/>
      <c r="AS529" s="7"/>
    </row>
    <row r="530" spans="6:45" ht="14.25" customHeight="1" x14ac:dyDescent="0.3">
      <c r="F530" s="304"/>
      <c r="U530" s="7"/>
      <c r="V530" s="7"/>
      <c r="W530" s="7"/>
      <c r="X530" s="7"/>
      <c r="Y530" s="7"/>
      <c r="Z530" s="7"/>
      <c r="AC530" s="7"/>
      <c r="AG530" s="7"/>
      <c r="AH530" s="7"/>
      <c r="AI530" s="7"/>
      <c r="AS530" s="7"/>
    </row>
    <row r="531" spans="6:45" ht="14.25" customHeight="1" x14ac:dyDescent="0.3">
      <c r="F531" s="304"/>
      <c r="U531" s="7"/>
      <c r="V531" s="7"/>
      <c r="W531" s="7"/>
      <c r="X531" s="7"/>
      <c r="Y531" s="7"/>
      <c r="Z531" s="7"/>
      <c r="AC531" s="7"/>
      <c r="AG531" s="7"/>
      <c r="AH531" s="7"/>
      <c r="AI531" s="7"/>
      <c r="AS531" s="7"/>
    </row>
    <row r="532" spans="6:45" ht="14.25" customHeight="1" x14ac:dyDescent="0.3">
      <c r="F532" s="304"/>
      <c r="U532" s="7"/>
      <c r="V532" s="7"/>
      <c r="W532" s="7"/>
      <c r="X532" s="7"/>
      <c r="Y532" s="7"/>
      <c r="Z532" s="7"/>
      <c r="AC532" s="7"/>
      <c r="AG532" s="7"/>
      <c r="AH532" s="7"/>
      <c r="AI532" s="7"/>
      <c r="AS532" s="7"/>
    </row>
    <row r="533" spans="6:45" ht="14.25" customHeight="1" x14ac:dyDescent="0.3">
      <c r="F533" s="304"/>
      <c r="U533" s="7"/>
      <c r="V533" s="7"/>
      <c r="W533" s="7"/>
      <c r="X533" s="7"/>
      <c r="Y533" s="7"/>
      <c r="Z533" s="7"/>
      <c r="AC533" s="7"/>
      <c r="AG533" s="7"/>
      <c r="AH533" s="7"/>
      <c r="AI533" s="7"/>
      <c r="AS533" s="7"/>
    </row>
    <row r="534" spans="6:45" ht="14.25" customHeight="1" x14ac:dyDescent="0.3">
      <c r="F534" s="304"/>
      <c r="U534" s="7"/>
      <c r="V534" s="7"/>
      <c r="W534" s="7"/>
      <c r="X534" s="7"/>
      <c r="Y534" s="7"/>
      <c r="Z534" s="7"/>
      <c r="AC534" s="7"/>
      <c r="AG534" s="7"/>
      <c r="AH534" s="7"/>
      <c r="AI534" s="7"/>
      <c r="AS534" s="7"/>
    </row>
    <row r="535" spans="6:45" ht="14.25" customHeight="1" x14ac:dyDescent="0.3">
      <c r="F535" s="304"/>
      <c r="U535" s="7"/>
      <c r="V535" s="7"/>
      <c r="W535" s="7"/>
      <c r="X535" s="7"/>
      <c r="Y535" s="7"/>
      <c r="Z535" s="7"/>
      <c r="AC535" s="7"/>
      <c r="AG535" s="7"/>
      <c r="AH535" s="7"/>
      <c r="AI535" s="7"/>
      <c r="AS535" s="7"/>
    </row>
    <row r="536" spans="6:45" ht="14.25" customHeight="1" x14ac:dyDescent="0.3">
      <c r="F536" s="304"/>
      <c r="U536" s="7"/>
      <c r="V536" s="7"/>
      <c r="W536" s="7"/>
      <c r="X536" s="7"/>
      <c r="Y536" s="7"/>
      <c r="Z536" s="7"/>
      <c r="AC536" s="7"/>
      <c r="AG536" s="7"/>
      <c r="AH536" s="7"/>
      <c r="AI536" s="7"/>
      <c r="AS536" s="7"/>
    </row>
    <row r="537" spans="6:45" ht="14.25" customHeight="1" x14ac:dyDescent="0.3">
      <c r="F537" s="304"/>
      <c r="U537" s="7"/>
      <c r="V537" s="7"/>
      <c r="W537" s="7"/>
      <c r="X537" s="7"/>
      <c r="Y537" s="7"/>
      <c r="Z537" s="7"/>
      <c r="AC537" s="7"/>
      <c r="AG537" s="7"/>
      <c r="AH537" s="7"/>
      <c r="AI537" s="7"/>
      <c r="AS537" s="7"/>
    </row>
    <row r="538" spans="6:45" ht="14.25" customHeight="1" x14ac:dyDescent="0.3">
      <c r="F538" s="304"/>
      <c r="U538" s="7"/>
      <c r="V538" s="7"/>
      <c r="W538" s="7"/>
      <c r="X538" s="7"/>
      <c r="Y538" s="7"/>
      <c r="Z538" s="7"/>
      <c r="AC538" s="7"/>
      <c r="AG538" s="7"/>
      <c r="AH538" s="7"/>
      <c r="AI538" s="7"/>
      <c r="AS538" s="7"/>
    </row>
    <row r="539" spans="6:45" ht="14.25" customHeight="1" x14ac:dyDescent="0.3">
      <c r="F539" s="304"/>
      <c r="U539" s="7"/>
      <c r="V539" s="7"/>
      <c r="W539" s="7"/>
      <c r="X539" s="7"/>
      <c r="Y539" s="7"/>
      <c r="Z539" s="7"/>
      <c r="AC539" s="7"/>
      <c r="AG539" s="7"/>
      <c r="AH539" s="7"/>
      <c r="AI539" s="7"/>
      <c r="AS539" s="7"/>
    </row>
    <row r="540" spans="6:45" ht="14.25" customHeight="1" x14ac:dyDescent="0.3">
      <c r="F540" s="304"/>
      <c r="U540" s="7"/>
      <c r="V540" s="7"/>
      <c r="W540" s="7"/>
      <c r="X540" s="7"/>
      <c r="Y540" s="7"/>
      <c r="Z540" s="7"/>
      <c r="AC540" s="7"/>
      <c r="AG540" s="7"/>
      <c r="AH540" s="7"/>
      <c r="AI540" s="7"/>
      <c r="AS540" s="7"/>
    </row>
    <row r="541" spans="6:45" ht="14.25" customHeight="1" x14ac:dyDescent="0.3">
      <c r="F541" s="304"/>
      <c r="U541" s="7"/>
      <c r="V541" s="7"/>
      <c r="W541" s="7"/>
      <c r="X541" s="7"/>
      <c r="Y541" s="7"/>
      <c r="Z541" s="7"/>
      <c r="AC541" s="7"/>
      <c r="AG541" s="7"/>
      <c r="AH541" s="7"/>
      <c r="AI541" s="7"/>
      <c r="AS541" s="7"/>
    </row>
    <row r="542" spans="6:45" ht="14.25" customHeight="1" x14ac:dyDescent="0.3">
      <c r="F542" s="304"/>
      <c r="U542" s="7"/>
      <c r="V542" s="7"/>
      <c r="W542" s="7"/>
      <c r="X542" s="7"/>
      <c r="Y542" s="7"/>
      <c r="Z542" s="7"/>
      <c r="AC542" s="7"/>
      <c r="AG542" s="7"/>
      <c r="AH542" s="7"/>
      <c r="AI542" s="7"/>
      <c r="AS542" s="7"/>
    </row>
    <row r="543" spans="6:45" ht="14.25" customHeight="1" x14ac:dyDescent="0.3">
      <c r="F543" s="304"/>
      <c r="U543" s="7"/>
      <c r="V543" s="7"/>
      <c r="W543" s="7"/>
      <c r="X543" s="7"/>
      <c r="Y543" s="7"/>
      <c r="Z543" s="7"/>
      <c r="AC543" s="7"/>
      <c r="AG543" s="7"/>
      <c r="AH543" s="7"/>
      <c r="AI543" s="7"/>
      <c r="AS543" s="7"/>
    </row>
    <row r="544" spans="6:45" ht="14.25" customHeight="1" x14ac:dyDescent="0.3">
      <c r="F544" s="304"/>
      <c r="U544" s="7"/>
      <c r="V544" s="7"/>
      <c r="W544" s="7"/>
      <c r="X544" s="7"/>
      <c r="Y544" s="7"/>
      <c r="Z544" s="7"/>
      <c r="AC544" s="7"/>
      <c r="AG544" s="7"/>
      <c r="AH544" s="7"/>
      <c r="AI544" s="7"/>
      <c r="AS544" s="7"/>
    </row>
    <row r="545" spans="6:45" ht="14.25" customHeight="1" x14ac:dyDescent="0.3">
      <c r="F545" s="304"/>
      <c r="U545" s="7"/>
      <c r="V545" s="7"/>
      <c r="W545" s="7"/>
      <c r="X545" s="7"/>
      <c r="Y545" s="7"/>
      <c r="Z545" s="7"/>
      <c r="AC545" s="7"/>
      <c r="AG545" s="7"/>
      <c r="AH545" s="7"/>
      <c r="AI545" s="7"/>
      <c r="AS545" s="7"/>
    </row>
    <row r="546" spans="6:45" ht="14.25" customHeight="1" x14ac:dyDescent="0.3">
      <c r="F546" s="304"/>
      <c r="U546" s="7"/>
      <c r="V546" s="7"/>
      <c r="W546" s="7"/>
      <c r="X546" s="7"/>
      <c r="Y546" s="7"/>
      <c r="Z546" s="7"/>
      <c r="AC546" s="7"/>
      <c r="AG546" s="7"/>
      <c r="AH546" s="7"/>
      <c r="AI546" s="7"/>
      <c r="AS546" s="7"/>
    </row>
    <row r="547" spans="6:45" ht="14.25" customHeight="1" x14ac:dyDescent="0.3">
      <c r="F547" s="304"/>
      <c r="U547" s="7"/>
      <c r="V547" s="7"/>
      <c r="W547" s="7"/>
      <c r="X547" s="7"/>
      <c r="Y547" s="7"/>
      <c r="Z547" s="7"/>
      <c r="AC547" s="7"/>
      <c r="AG547" s="7"/>
      <c r="AH547" s="7"/>
      <c r="AI547" s="7"/>
      <c r="AS547" s="7"/>
    </row>
    <row r="548" spans="6:45" ht="14.25" customHeight="1" x14ac:dyDescent="0.3">
      <c r="F548" s="304"/>
      <c r="U548" s="7"/>
      <c r="V548" s="7"/>
      <c r="W548" s="7"/>
      <c r="X548" s="7"/>
      <c r="Y548" s="7"/>
      <c r="Z548" s="7"/>
      <c r="AC548" s="7"/>
      <c r="AG548" s="7"/>
      <c r="AH548" s="7"/>
      <c r="AI548" s="7"/>
      <c r="AS548" s="7"/>
    </row>
    <row r="549" spans="6:45" ht="14.25" customHeight="1" x14ac:dyDescent="0.3">
      <c r="F549" s="304"/>
      <c r="U549" s="7"/>
      <c r="V549" s="7"/>
      <c r="W549" s="7"/>
      <c r="X549" s="7"/>
      <c r="Y549" s="7"/>
      <c r="Z549" s="7"/>
      <c r="AC549" s="7"/>
      <c r="AG549" s="7"/>
      <c r="AH549" s="7"/>
      <c r="AI549" s="7"/>
      <c r="AS549" s="7"/>
    </row>
    <row r="550" spans="6:45" ht="14.25" customHeight="1" x14ac:dyDescent="0.3">
      <c r="F550" s="304"/>
      <c r="U550" s="7"/>
      <c r="V550" s="7"/>
      <c r="W550" s="7"/>
      <c r="X550" s="7"/>
      <c r="Y550" s="7"/>
      <c r="Z550" s="7"/>
      <c r="AC550" s="7"/>
      <c r="AG550" s="7"/>
      <c r="AH550" s="7"/>
      <c r="AI550" s="7"/>
      <c r="AS550" s="7"/>
    </row>
    <row r="551" spans="6:45" ht="14.25" customHeight="1" x14ac:dyDescent="0.3">
      <c r="F551" s="304"/>
      <c r="U551" s="7"/>
      <c r="V551" s="7"/>
      <c r="W551" s="7"/>
      <c r="X551" s="7"/>
      <c r="Y551" s="7"/>
      <c r="Z551" s="7"/>
      <c r="AC551" s="7"/>
      <c r="AG551" s="7"/>
      <c r="AH551" s="7"/>
      <c r="AI551" s="7"/>
      <c r="AS551" s="7"/>
    </row>
    <row r="552" spans="6:45" ht="14.25" customHeight="1" x14ac:dyDescent="0.3">
      <c r="F552" s="304"/>
      <c r="U552" s="7"/>
      <c r="V552" s="7"/>
      <c r="W552" s="7"/>
      <c r="X552" s="7"/>
      <c r="Y552" s="7"/>
      <c r="Z552" s="7"/>
      <c r="AC552" s="7"/>
      <c r="AG552" s="7"/>
      <c r="AH552" s="7"/>
      <c r="AI552" s="7"/>
      <c r="AS552" s="7"/>
    </row>
    <row r="553" spans="6:45" ht="14.25" customHeight="1" x14ac:dyDescent="0.3">
      <c r="F553" s="304"/>
      <c r="U553" s="7"/>
      <c r="V553" s="7"/>
      <c r="W553" s="7"/>
      <c r="X553" s="7"/>
      <c r="Y553" s="7"/>
      <c r="Z553" s="7"/>
      <c r="AC553" s="7"/>
      <c r="AG553" s="7"/>
      <c r="AH553" s="7"/>
      <c r="AI553" s="7"/>
      <c r="AS553" s="7"/>
    </row>
    <row r="554" spans="6:45" ht="14.25" customHeight="1" x14ac:dyDescent="0.3">
      <c r="F554" s="304"/>
      <c r="U554" s="7"/>
      <c r="V554" s="7"/>
      <c r="W554" s="7"/>
      <c r="X554" s="7"/>
      <c r="Y554" s="7"/>
      <c r="Z554" s="7"/>
      <c r="AC554" s="7"/>
      <c r="AG554" s="7"/>
      <c r="AH554" s="7"/>
      <c r="AI554" s="7"/>
      <c r="AS554" s="7"/>
    </row>
    <row r="555" spans="6:45" ht="14.25" customHeight="1" x14ac:dyDescent="0.3">
      <c r="F555" s="304"/>
      <c r="U555" s="7"/>
      <c r="V555" s="7"/>
      <c r="W555" s="7"/>
      <c r="X555" s="7"/>
      <c r="Y555" s="7"/>
      <c r="Z555" s="7"/>
      <c r="AC555" s="7"/>
      <c r="AG555" s="7"/>
      <c r="AH555" s="7"/>
      <c r="AI555" s="7"/>
      <c r="AS555" s="7"/>
    </row>
    <row r="556" spans="6:45" ht="14.25" customHeight="1" x14ac:dyDescent="0.3">
      <c r="F556" s="304"/>
      <c r="U556" s="7"/>
      <c r="V556" s="7"/>
      <c r="W556" s="7"/>
      <c r="X556" s="7"/>
      <c r="Y556" s="7"/>
      <c r="Z556" s="7"/>
      <c r="AC556" s="7"/>
      <c r="AG556" s="7"/>
      <c r="AH556" s="7"/>
      <c r="AI556" s="7"/>
      <c r="AS556" s="7"/>
    </row>
    <row r="557" spans="6:45" ht="14.25" customHeight="1" x14ac:dyDescent="0.3">
      <c r="F557" s="304"/>
      <c r="U557" s="7"/>
      <c r="V557" s="7"/>
      <c r="W557" s="7"/>
      <c r="X557" s="7"/>
      <c r="Y557" s="7"/>
      <c r="Z557" s="7"/>
      <c r="AC557" s="7"/>
      <c r="AG557" s="7"/>
      <c r="AH557" s="7"/>
      <c r="AI557" s="7"/>
      <c r="AS557" s="7"/>
    </row>
    <row r="558" spans="6:45" ht="14.25" customHeight="1" x14ac:dyDescent="0.3">
      <c r="F558" s="304"/>
      <c r="U558" s="7"/>
      <c r="V558" s="7"/>
      <c r="W558" s="7"/>
      <c r="X558" s="7"/>
      <c r="Y558" s="7"/>
      <c r="Z558" s="7"/>
      <c r="AC558" s="7"/>
      <c r="AG558" s="7"/>
      <c r="AH558" s="7"/>
      <c r="AI558" s="7"/>
      <c r="AS558" s="7"/>
    </row>
    <row r="559" spans="6:45" ht="14.25" customHeight="1" x14ac:dyDescent="0.3">
      <c r="F559" s="304"/>
      <c r="U559" s="7"/>
      <c r="V559" s="7"/>
      <c r="W559" s="7"/>
      <c r="X559" s="7"/>
      <c r="Y559" s="7"/>
      <c r="Z559" s="7"/>
      <c r="AC559" s="7"/>
      <c r="AG559" s="7"/>
      <c r="AH559" s="7"/>
      <c r="AI559" s="7"/>
      <c r="AS559" s="7"/>
    </row>
    <row r="560" spans="6:45" ht="14.25" customHeight="1" x14ac:dyDescent="0.3">
      <c r="F560" s="304"/>
      <c r="U560" s="7"/>
      <c r="V560" s="7"/>
      <c r="W560" s="7"/>
      <c r="X560" s="7"/>
      <c r="Y560" s="7"/>
      <c r="Z560" s="7"/>
      <c r="AC560" s="7"/>
      <c r="AG560" s="7"/>
      <c r="AH560" s="7"/>
      <c r="AI560" s="7"/>
      <c r="AS560" s="7"/>
    </row>
    <row r="561" spans="6:45" ht="14.25" customHeight="1" x14ac:dyDescent="0.3">
      <c r="F561" s="304"/>
      <c r="U561" s="7"/>
      <c r="V561" s="7"/>
      <c r="W561" s="7"/>
      <c r="X561" s="7"/>
      <c r="Y561" s="7"/>
      <c r="Z561" s="7"/>
      <c r="AC561" s="7"/>
      <c r="AG561" s="7"/>
      <c r="AH561" s="7"/>
      <c r="AI561" s="7"/>
      <c r="AS561" s="7"/>
    </row>
    <row r="562" spans="6:45" ht="14.25" customHeight="1" x14ac:dyDescent="0.3">
      <c r="F562" s="304"/>
      <c r="U562" s="7"/>
      <c r="V562" s="7"/>
      <c r="W562" s="7"/>
      <c r="X562" s="7"/>
      <c r="Y562" s="7"/>
      <c r="Z562" s="7"/>
      <c r="AC562" s="7"/>
      <c r="AG562" s="7"/>
      <c r="AH562" s="7"/>
      <c r="AI562" s="7"/>
      <c r="AS562" s="7"/>
    </row>
    <row r="563" spans="6:45" ht="14.25" customHeight="1" x14ac:dyDescent="0.3">
      <c r="F563" s="304"/>
      <c r="U563" s="7"/>
      <c r="V563" s="7"/>
      <c r="W563" s="7"/>
      <c r="X563" s="7"/>
      <c r="Y563" s="7"/>
      <c r="Z563" s="7"/>
      <c r="AC563" s="7"/>
      <c r="AG563" s="7"/>
      <c r="AH563" s="7"/>
      <c r="AI563" s="7"/>
      <c r="AS563" s="7"/>
    </row>
    <row r="564" spans="6:45" ht="14.25" customHeight="1" x14ac:dyDescent="0.3">
      <c r="F564" s="304"/>
      <c r="U564" s="7"/>
      <c r="V564" s="7"/>
      <c r="W564" s="7"/>
      <c r="X564" s="7"/>
      <c r="Y564" s="7"/>
      <c r="Z564" s="7"/>
      <c r="AC564" s="7"/>
      <c r="AG564" s="7"/>
      <c r="AH564" s="7"/>
      <c r="AI564" s="7"/>
      <c r="AS564" s="7"/>
    </row>
    <row r="565" spans="6:45" ht="14.25" customHeight="1" x14ac:dyDescent="0.3">
      <c r="F565" s="304"/>
      <c r="U565" s="7"/>
      <c r="V565" s="7"/>
      <c r="W565" s="7"/>
      <c r="X565" s="7"/>
      <c r="Y565" s="7"/>
      <c r="Z565" s="7"/>
      <c r="AC565" s="7"/>
      <c r="AG565" s="7"/>
      <c r="AH565" s="7"/>
      <c r="AI565" s="7"/>
      <c r="AS565" s="7"/>
    </row>
    <row r="566" spans="6:45" ht="14.25" customHeight="1" x14ac:dyDescent="0.3">
      <c r="F566" s="304"/>
      <c r="U566" s="7"/>
      <c r="V566" s="7"/>
      <c r="W566" s="7"/>
      <c r="X566" s="7"/>
      <c r="Y566" s="7"/>
      <c r="Z566" s="7"/>
      <c r="AC566" s="7"/>
      <c r="AG566" s="7"/>
      <c r="AH566" s="7"/>
      <c r="AI566" s="7"/>
      <c r="AS566" s="7"/>
    </row>
    <row r="567" spans="6:45" ht="14.25" customHeight="1" x14ac:dyDescent="0.3">
      <c r="F567" s="304"/>
      <c r="U567" s="7"/>
      <c r="V567" s="7"/>
      <c r="W567" s="7"/>
      <c r="X567" s="7"/>
      <c r="Y567" s="7"/>
      <c r="Z567" s="7"/>
      <c r="AC567" s="7"/>
      <c r="AG567" s="7"/>
      <c r="AH567" s="7"/>
      <c r="AI567" s="7"/>
      <c r="AS567" s="7"/>
    </row>
    <row r="568" spans="6:45" ht="14.25" customHeight="1" x14ac:dyDescent="0.3">
      <c r="F568" s="304"/>
      <c r="U568" s="7"/>
      <c r="V568" s="7"/>
      <c r="W568" s="7"/>
      <c r="X568" s="7"/>
      <c r="Y568" s="7"/>
      <c r="Z568" s="7"/>
      <c r="AC568" s="7"/>
      <c r="AG568" s="7"/>
      <c r="AH568" s="7"/>
      <c r="AI568" s="7"/>
      <c r="AS568" s="7"/>
    </row>
    <row r="569" spans="6:45" ht="14.25" customHeight="1" x14ac:dyDescent="0.3">
      <c r="F569" s="304"/>
      <c r="U569" s="7"/>
      <c r="V569" s="7"/>
      <c r="W569" s="7"/>
      <c r="X569" s="7"/>
      <c r="Y569" s="7"/>
      <c r="Z569" s="7"/>
      <c r="AC569" s="7"/>
      <c r="AG569" s="7"/>
      <c r="AH569" s="7"/>
      <c r="AI569" s="7"/>
      <c r="AS569" s="7"/>
    </row>
    <row r="570" spans="6:45" ht="14.25" customHeight="1" x14ac:dyDescent="0.3">
      <c r="F570" s="304"/>
      <c r="U570" s="7"/>
      <c r="V570" s="7"/>
      <c r="W570" s="7"/>
      <c r="X570" s="7"/>
      <c r="Y570" s="7"/>
      <c r="Z570" s="7"/>
      <c r="AC570" s="7"/>
      <c r="AG570" s="7"/>
      <c r="AH570" s="7"/>
      <c r="AI570" s="7"/>
      <c r="AS570" s="7"/>
    </row>
    <row r="571" spans="6:45" ht="14.25" customHeight="1" x14ac:dyDescent="0.3">
      <c r="F571" s="304"/>
      <c r="U571" s="7"/>
      <c r="V571" s="7"/>
      <c r="W571" s="7"/>
      <c r="X571" s="7"/>
      <c r="Y571" s="7"/>
      <c r="Z571" s="7"/>
      <c r="AC571" s="7"/>
      <c r="AG571" s="7"/>
      <c r="AH571" s="7"/>
      <c r="AI571" s="7"/>
      <c r="AS571" s="7"/>
    </row>
    <row r="572" spans="6:45" ht="14.25" customHeight="1" x14ac:dyDescent="0.3">
      <c r="F572" s="304"/>
      <c r="U572" s="7"/>
      <c r="V572" s="7"/>
      <c r="W572" s="7"/>
      <c r="X572" s="7"/>
      <c r="Y572" s="7"/>
      <c r="Z572" s="7"/>
      <c r="AC572" s="7"/>
      <c r="AG572" s="7"/>
      <c r="AH572" s="7"/>
      <c r="AI572" s="7"/>
      <c r="AS572" s="7"/>
    </row>
    <row r="573" spans="6:45" ht="14.25" customHeight="1" x14ac:dyDescent="0.3">
      <c r="F573" s="304"/>
      <c r="U573" s="7"/>
      <c r="V573" s="7"/>
      <c r="W573" s="7"/>
      <c r="X573" s="7"/>
      <c r="Y573" s="7"/>
      <c r="Z573" s="7"/>
      <c r="AC573" s="7"/>
      <c r="AG573" s="7"/>
      <c r="AH573" s="7"/>
      <c r="AI573" s="7"/>
      <c r="AS573" s="7"/>
    </row>
    <row r="574" spans="6:45" ht="14.25" customHeight="1" x14ac:dyDescent="0.3">
      <c r="F574" s="304"/>
      <c r="U574" s="7"/>
      <c r="V574" s="7"/>
      <c r="W574" s="7"/>
      <c r="X574" s="7"/>
      <c r="Y574" s="7"/>
      <c r="Z574" s="7"/>
      <c r="AC574" s="7"/>
      <c r="AG574" s="7"/>
      <c r="AH574" s="7"/>
      <c r="AI574" s="7"/>
      <c r="AS574" s="7"/>
    </row>
    <row r="575" spans="6:45" ht="14.25" customHeight="1" x14ac:dyDescent="0.3">
      <c r="F575" s="304"/>
      <c r="U575" s="7"/>
      <c r="V575" s="7"/>
      <c r="W575" s="7"/>
      <c r="X575" s="7"/>
      <c r="Y575" s="7"/>
      <c r="Z575" s="7"/>
      <c r="AC575" s="7"/>
      <c r="AG575" s="7"/>
      <c r="AH575" s="7"/>
      <c r="AI575" s="7"/>
      <c r="AS575" s="7"/>
    </row>
    <row r="576" spans="6:45" ht="14.25" customHeight="1" x14ac:dyDescent="0.3">
      <c r="F576" s="304"/>
      <c r="U576" s="7"/>
      <c r="V576" s="7"/>
      <c r="W576" s="7"/>
      <c r="X576" s="7"/>
      <c r="Y576" s="7"/>
      <c r="Z576" s="7"/>
      <c r="AC576" s="7"/>
      <c r="AG576" s="7"/>
      <c r="AH576" s="7"/>
      <c r="AI576" s="7"/>
      <c r="AS576" s="7"/>
    </row>
    <row r="577" spans="6:45" ht="14.25" customHeight="1" x14ac:dyDescent="0.3">
      <c r="F577" s="304"/>
      <c r="U577" s="7"/>
      <c r="V577" s="7"/>
      <c r="W577" s="7"/>
      <c r="X577" s="7"/>
      <c r="Y577" s="7"/>
      <c r="Z577" s="7"/>
      <c r="AC577" s="7"/>
      <c r="AG577" s="7"/>
      <c r="AH577" s="7"/>
      <c r="AI577" s="7"/>
      <c r="AS577" s="7"/>
    </row>
    <row r="578" spans="6:45" ht="14.25" customHeight="1" x14ac:dyDescent="0.3">
      <c r="F578" s="304"/>
      <c r="U578" s="7"/>
      <c r="V578" s="7"/>
      <c r="W578" s="7"/>
      <c r="X578" s="7"/>
      <c r="Y578" s="7"/>
      <c r="Z578" s="7"/>
      <c r="AC578" s="7"/>
      <c r="AG578" s="7"/>
      <c r="AH578" s="7"/>
      <c r="AI578" s="7"/>
      <c r="AS578" s="7"/>
    </row>
    <row r="579" spans="6:45" ht="14.25" customHeight="1" x14ac:dyDescent="0.3">
      <c r="F579" s="304"/>
      <c r="U579" s="7"/>
      <c r="V579" s="7"/>
      <c r="W579" s="7"/>
      <c r="X579" s="7"/>
      <c r="Y579" s="7"/>
      <c r="Z579" s="7"/>
      <c r="AC579" s="7"/>
      <c r="AG579" s="7"/>
      <c r="AH579" s="7"/>
      <c r="AI579" s="7"/>
      <c r="AS579" s="7"/>
    </row>
    <row r="580" spans="6:45" ht="14.25" customHeight="1" x14ac:dyDescent="0.3">
      <c r="F580" s="304"/>
      <c r="U580" s="7"/>
      <c r="V580" s="7"/>
      <c r="W580" s="7"/>
      <c r="X580" s="7"/>
      <c r="Y580" s="7"/>
      <c r="Z580" s="7"/>
      <c r="AC580" s="7"/>
      <c r="AG580" s="7"/>
      <c r="AH580" s="7"/>
      <c r="AI580" s="7"/>
      <c r="AS580" s="7"/>
    </row>
    <row r="581" spans="6:45" ht="14.25" customHeight="1" x14ac:dyDescent="0.3">
      <c r="F581" s="304"/>
      <c r="U581" s="7"/>
      <c r="V581" s="7"/>
      <c r="W581" s="7"/>
      <c r="X581" s="7"/>
      <c r="Y581" s="7"/>
      <c r="Z581" s="7"/>
      <c r="AC581" s="7"/>
      <c r="AG581" s="7"/>
      <c r="AH581" s="7"/>
      <c r="AI581" s="7"/>
      <c r="AS581" s="7"/>
    </row>
    <row r="582" spans="6:45" ht="14.25" customHeight="1" x14ac:dyDescent="0.3">
      <c r="F582" s="304"/>
      <c r="U582" s="7"/>
      <c r="V582" s="7"/>
      <c r="W582" s="7"/>
      <c r="X582" s="7"/>
      <c r="Y582" s="7"/>
      <c r="Z582" s="7"/>
      <c r="AC582" s="7"/>
      <c r="AG582" s="7"/>
      <c r="AH582" s="7"/>
      <c r="AI582" s="7"/>
      <c r="AS582" s="7"/>
    </row>
    <row r="583" spans="6:45" ht="14.25" customHeight="1" x14ac:dyDescent="0.3">
      <c r="F583" s="304"/>
      <c r="U583" s="7"/>
      <c r="V583" s="7"/>
      <c r="W583" s="7"/>
      <c r="X583" s="7"/>
      <c r="Y583" s="7"/>
      <c r="Z583" s="7"/>
      <c r="AC583" s="7"/>
      <c r="AG583" s="7"/>
      <c r="AH583" s="7"/>
      <c r="AI583" s="7"/>
      <c r="AS583" s="7"/>
    </row>
    <row r="584" spans="6:45" ht="14.25" customHeight="1" x14ac:dyDescent="0.3">
      <c r="F584" s="304"/>
      <c r="U584" s="7"/>
      <c r="V584" s="7"/>
      <c r="W584" s="7"/>
      <c r="X584" s="7"/>
      <c r="Y584" s="7"/>
      <c r="Z584" s="7"/>
      <c r="AC584" s="7"/>
      <c r="AG584" s="7"/>
      <c r="AH584" s="7"/>
      <c r="AI584" s="7"/>
      <c r="AS584" s="7"/>
    </row>
    <row r="585" spans="6:45" ht="14.25" customHeight="1" x14ac:dyDescent="0.3">
      <c r="F585" s="304"/>
      <c r="U585" s="7"/>
      <c r="V585" s="7"/>
      <c r="W585" s="7"/>
      <c r="X585" s="7"/>
      <c r="Y585" s="7"/>
      <c r="Z585" s="7"/>
      <c r="AC585" s="7"/>
      <c r="AG585" s="7"/>
      <c r="AH585" s="7"/>
      <c r="AI585" s="7"/>
      <c r="AS585" s="7"/>
    </row>
    <row r="586" spans="6:45" ht="14.25" customHeight="1" x14ac:dyDescent="0.3">
      <c r="F586" s="304"/>
      <c r="U586" s="7"/>
      <c r="V586" s="7"/>
      <c r="W586" s="7"/>
      <c r="X586" s="7"/>
      <c r="Y586" s="7"/>
      <c r="Z586" s="7"/>
      <c r="AC586" s="7"/>
      <c r="AG586" s="7"/>
      <c r="AH586" s="7"/>
      <c r="AI586" s="7"/>
      <c r="AS586" s="7"/>
    </row>
    <row r="587" spans="6:45" ht="14.25" customHeight="1" x14ac:dyDescent="0.3">
      <c r="F587" s="304"/>
      <c r="U587" s="7"/>
      <c r="V587" s="7"/>
      <c r="W587" s="7"/>
      <c r="X587" s="7"/>
      <c r="Y587" s="7"/>
      <c r="Z587" s="7"/>
      <c r="AC587" s="7"/>
      <c r="AG587" s="7"/>
      <c r="AH587" s="7"/>
      <c r="AI587" s="7"/>
      <c r="AS587" s="7"/>
    </row>
    <row r="588" spans="6:45" ht="14.25" customHeight="1" x14ac:dyDescent="0.3">
      <c r="F588" s="304"/>
      <c r="U588" s="7"/>
      <c r="V588" s="7"/>
      <c r="W588" s="7"/>
      <c r="X588" s="7"/>
      <c r="Y588" s="7"/>
      <c r="Z588" s="7"/>
      <c r="AC588" s="7"/>
      <c r="AG588" s="7"/>
      <c r="AH588" s="7"/>
      <c r="AI588" s="7"/>
      <c r="AS588" s="7"/>
    </row>
    <row r="589" spans="6:45" ht="14.25" customHeight="1" x14ac:dyDescent="0.3">
      <c r="F589" s="304"/>
      <c r="U589" s="7"/>
      <c r="V589" s="7"/>
      <c r="W589" s="7"/>
      <c r="X589" s="7"/>
      <c r="Y589" s="7"/>
      <c r="Z589" s="7"/>
      <c r="AC589" s="7"/>
      <c r="AG589" s="7"/>
      <c r="AH589" s="7"/>
      <c r="AI589" s="7"/>
      <c r="AS589" s="7"/>
    </row>
    <row r="590" spans="6:45" ht="14.25" customHeight="1" x14ac:dyDescent="0.3">
      <c r="F590" s="304"/>
      <c r="U590" s="7"/>
      <c r="V590" s="7"/>
      <c r="W590" s="7"/>
      <c r="X590" s="7"/>
      <c r="Y590" s="7"/>
      <c r="Z590" s="7"/>
      <c r="AC590" s="7"/>
      <c r="AG590" s="7"/>
      <c r="AH590" s="7"/>
      <c r="AI590" s="7"/>
      <c r="AS590" s="7"/>
    </row>
    <row r="591" spans="6:45" ht="14.25" customHeight="1" x14ac:dyDescent="0.3">
      <c r="F591" s="304"/>
      <c r="U591" s="7"/>
      <c r="V591" s="7"/>
      <c r="W591" s="7"/>
      <c r="X591" s="7"/>
      <c r="Y591" s="7"/>
      <c r="Z591" s="7"/>
      <c r="AC591" s="7"/>
      <c r="AG591" s="7"/>
      <c r="AH591" s="7"/>
      <c r="AI591" s="7"/>
      <c r="AS591" s="7"/>
    </row>
    <row r="592" spans="6:45" ht="14.25" customHeight="1" x14ac:dyDescent="0.3">
      <c r="F592" s="304"/>
      <c r="U592" s="7"/>
      <c r="V592" s="7"/>
      <c r="W592" s="7"/>
      <c r="X592" s="7"/>
      <c r="Y592" s="7"/>
      <c r="Z592" s="7"/>
      <c r="AC592" s="7"/>
      <c r="AG592" s="7"/>
      <c r="AH592" s="7"/>
      <c r="AI592" s="7"/>
      <c r="AS592" s="7"/>
    </row>
    <row r="593" spans="6:45" ht="14.25" customHeight="1" x14ac:dyDescent="0.3">
      <c r="F593" s="304"/>
      <c r="U593" s="7"/>
      <c r="V593" s="7"/>
      <c r="W593" s="7"/>
      <c r="X593" s="7"/>
      <c r="Y593" s="7"/>
      <c r="Z593" s="7"/>
      <c r="AC593" s="7"/>
      <c r="AG593" s="7"/>
      <c r="AH593" s="7"/>
      <c r="AI593" s="7"/>
      <c r="AS593" s="7"/>
    </row>
    <row r="594" spans="6:45" ht="14.25" customHeight="1" x14ac:dyDescent="0.3">
      <c r="F594" s="304"/>
      <c r="U594" s="7"/>
      <c r="V594" s="7"/>
      <c r="W594" s="7"/>
      <c r="X594" s="7"/>
      <c r="Y594" s="7"/>
      <c r="Z594" s="7"/>
      <c r="AC594" s="7"/>
      <c r="AG594" s="7"/>
      <c r="AH594" s="7"/>
      <c r="AI594" s="7"/>
      <c r="AS594" s="7"/>
    </row>
    <row r="595" spans="6:45" ht="14.25" customHeight="1" x14ac:dyDescent="0.3">
      <c r="F595" s="304"/>
      <c r="U595" s="7"/>
      <c r="V595" s="7"/>
      <c r="W595" s="7"/>
      <c r="X595" s="7"/>
      <c r="Y595" s="7"/>
      <c r="Z595" s="7"/>
      <c r="AC595" s="7"/>
      <c r="AG595" s="7"/>
      <c r="AH595" s="7"/>
      <c r="AI595" s="7"/>
      <c r="AS595" s="7"/>
    </row>
    <row r="596" spans="6:45" ht="14.25" customHeight="1" x14ac:dyDescent="0.3">
      <c r="F596" s="304"/>
      <c r="U596" s="7"/>
      <c r="V596" s="7"/>
      <c r="W596" s="7"/>
      <c r="X596" s="7"/>
      <c r="Y596" s="7"/>
      <c r="Z596" s="7"/>
      <c r="AC596" s="7"/>
      <c r="AG596" s="7"/>
      <c r="AH596" s="7"/>
      <c r="AI596" s="7"/>
      <c r="AS596" s="7"/>
    </row>
    <row r="597" spans="6:45" ht="14.25" customHeight="1" x14ac:dyDescent="0.3">
      <c r="F597" s="304"/>
      <c r="U597" s="7"/>
      <c r="V597" s="7"/>
      <c r="W597" s="7"/>
      <c r="X597" s="7"/>
      <c r="Y597" s="7"/>
      <c r="Z597" s="7"/>
      <c r="AC597" s="7"/>
      <c r="AG597" s="7"/>
      <c r="AH597" s="7"/>
      <c r="AI597" s="7"/>
      <c r="AS597" s="7"/>
    </row>
    <row r="598" spans="6:45" ht="14.25" customHeight="1" x14ac:dyDescent="0.3">
      <c r="F598" s="304"/>
      <c r="U598" s="7"/>
      <c r="V598" s="7"/>
      <c r="W598" s="7"/>
      <c r="X598" s="7"/>
      <c r="Y598" s="7"/>
      <c r="Z598" s="7"/>
      <c r="AC598" s="7"/>
      <c r="AG598" s="7"/>
      <c r="AH598" s="7"/>
      <c r="AI598" s="7"/>
      <c r="AS598" s="7"/>
    </row>
    <row r="599" spans="6:45" ht="14.25" customHeight="1" x14ac:dyDescent="0.3">
      <c r="F599" s="304"/>
      <c r="U599" s="7"/>
      <c r="V599" s="7"/>
      <c r="W599" s="7"/>
      <c r="X599" s="7"/>
      <c r="Y599" s="7"/>
      <c r="Z599" s="7"/>
      <c r="AC599" s="7"/>
      <c r="AG599" s="7"/>
      <c r="AH599" s="7"/>
      <c r="AI599" s="7"/>
      <c r="AS599" s="7"/>
    </row>
    <row r="600" spans="6:45" ht="14.25" customHeight="1" x14ac:dyDescent="0.3">
      <c r="F600" s="304"/>
      <c r="U600" s="7"/>
      <c r="V600" s="7"/>
      <c r="W600" s="7"/>
      <c r="X600" s="7"/>
      <c r="Y600" s="7"/>
      <c r="Z600" s="7"/>
      <c r="AC600" s="7"/>
      <c r="AG600" s="7"/>
      <c r="AH600" s="7"/>
      <c r="AI600" s="7"/>
      <c r="AS600" s="7"/>
    </row>
    <row r="601" spans="6:45" ht="14.25" customHeight="1" x14ac:dyDescent="0.3">
      <c r="F601" s="304"/>
      <c r="U601" s="7"/>
      <c r="V601" s="7"/>
      <c r="W601" s="7"/>
      <c r="X601" s="7"/>
      <c r="Y601" s="7"/>
      <c r="Z601" s="7"/>
      <c r="AC601" s="7"/>
      <c r="AG601" s="7"/>
      <c r="AH601" s="7"/>
      <c r="AI601" s="7"/>
      <c r="AS601" s="7"/>
    </row>
    <row r="602" spans="6:45" ht="14.25" customHeight="1" x14ac:dyDescent="0.3">
      <c r="F602" s="304"/>
      <c r="U602" s="7"/>
      <c r="V602" s="7"/>
      <c r="W602" s="7"/>
      <c r="X602" s="7"/>
      <c r="Y602" s="7"/>
      <c r="Z602" s="7"/>
      <c r="AC602" s="7"/>
      <c r="AG602" s="7"/>
      <c r="AH602" s="7"/>
      <c r="AI602" s="7"/>
      <c r="AS602" s="7"/>
    </row>
    <row r="603" spans="6:45" ht="14.25" customHeight="1" x14ac:dyDescent="0.3">
      <c r="F603" s="304"/>
      <c r="U603" s="7"/>
      <c r="V603" s="7"/>
      <c r="W603" s="7"/>
      <c r="X603" s="7"/>
      <c r="Y603" s="7"/>
      <c r="Z603" s="7"/>
      <c r="AC603" s="7"/>
      <c r="AG603" s="7"/>
      <c r="AH603" s="7"/>
      <c r="AI603" s="7"/>
      <c r="AS603" s="7"/>
    </row>
    <row r="604" spans="6:45" ht="14.25" customHeight="1" x14ac:dyDescent="0.3">
      <c r="F604" s="304"/>
      <c r="U604" s="7"/>
      <c r="V604" s="7"/>
      <c r="W604" s="7"/>
      <c r="X604" s="7"/>
      <c r="Y604" s="7"/>
      <c r="Z604" s="7"/>
      <c r="AC604" s="7"/>
      <c r="AG604" s="7"/>
      <c r="AH604" s="7"/>
      <c r="AI604" s="7"/>
      <c r="AS604" s="7"/>
    </row>
    <row r="605" spans="6:45" ht="14.25" customHeight="1" x14ac:dyDescent="0.3">
      <c r="F605" s="304"/>
      <c r="U605" s="7"/>
      <c r="V605" s="7"/>
      <c r="W605" s="7"/>
      <c r="X605" s="7"/>
      <c r="Y605" s="7"/>
      <c r="Z605" s="7"/>
      <c r="AC605" s="7"/>
      <c r="AG605" s="7"/>
      <c r="AH605" s="7"/>
      <c r="AI605" s="7"/>
      <c r="AS605" s="7"/>
    </row>
    <row r="606" spans="6:45" ht="14.25" customHeight="1" x14ac:dyDescent="0.3">
      <c r="F606" s="304"/>
      <c r="U606" s="7"/>
      <c r="V606" s="7"/>
      <c r="W606" s="7"/>
      <c r="X606" s="7"/>
      <c r="Y606" s="7"/>
      <c r="Z606" s="7"/>
      <c r="AC606" s="7"/>
      <c r="AG606" s="7"/>
      <c r="AH606" s="7"/>
      <c r="AI606" s="7"/>
      <c r="AS606" s="7"/>
    </row>
    <row r="607" spans="6:45" ht="14.25" customHeight="1" x14ac:dyDescent="0.3">
      <c r="F607" s="304"/>
      <c r="U607" s="7"/>
      <c r="V607" s="7"/>
      <c r="W607" s="7"/>
      <c r="X607" s="7"/>
      <c r="Y607" s="7"/>
      <c r="Z607" s="7"/>
      <c r="AC607" s="7"/>
      <c r="AG607" s="7"/>
      <c r="AH607" s="7"/>
      <c r="AI607" s="7"/>
      <c r="AS607" s="7"/>
    </row>
    <row r="608" spans="6:45" ht="14.25" customHeight="1" x14ac:dyDescent="0.3">
      <c r="F608" s="304"/>
      <c r="U608" s="7"/>
      <c r="V608" s="7"/>
      <c r="W608" s="7"/>
      <c r="X608" s="7"/>
      <c r="Y608" s="7"/>
      <c r="Z608" s="7"/>
      <c r="AC608" s="7"/>
      <c r="AG608" s="7"/>
      <c r="AH608" s="7"/>
      <c r="AI608" s="7"/>
      <c r="AS608" s="7"/>
    </row>
    <row r="609" spans="6:45" ht="14.25" customHeight="1" x14ac:dyDescent="0.3">
      <c r="F609" s="304"/>
      <c r="U609" s="7"/>
      <c r="V609" s="7"/>
      <c r="W609" s="7"/>
      <c r="X609" s="7"/>
      <c r="Y609" s="7"/>
      <c r="Z609" s="7"/>
      <c r="AC609" s="7"/>
      <c r="AG609" s="7"/>
      <c r="AH609" s="7"/>
      <c r="AI609" s="7"/>
      <c r="AS609" s="7"/>
    </row>
    <row r="610" spans="6:45" ht="14.25" customHeight="1" x14ac:dyDescent="0.3">
      <c r="F610" s="304"/>
      <c r="U610" s="7"/>
      <c r="V610" s="7"/>
      <c r="W610" s="7"/>
      <c r="X610" s="7"/>
      <c r="Y610" s="7"/>
      <c r="Z610" s="7"/>
      <c r="AC610" s="7"/>
      <c r="AG610" s="7"/>
      <c r="AH610" s="7"/>
      <c r="AI610" s="7"/>
      <c r="AS610" s="7"/>
    </row>
    <row r="611" spans="6:45" ht="14.25" customHeight="1" x14ac:dyDescent="0.3">
      <c r="F611" s="304"/>
      <c r="U611" s="7"/>
      <c r="V611" s="7"/>
      <c r="W611" s="7"/>
      <c r="X611" s="7"/>
      <c r="Y611" s="7"/>
      <c r="Z611" s="7"/>
      <c r="AC611" s="7"/>
      <c r="AG611" s="7"/>
      <c r="AH611" s="7"/>
      <c r="AI611" s="7"/>
      <c r="AS611" s="7"/>
    </row>
    <row r="612" spans="6:45" ht="14.25" customHeight="1" x14ac:dyDescent="0.3">
      <c r="F612" s="304"/>
      <c r="U612" s="7"/>
      <c r="V612" s="7"/>
      <c r="W612" s="7"/>
      <c r="X612" s="7"/>
      <c r="Y612" s="7"/>
      <c r="Z612" s="7"/>
      <c r="AC612" s="7"/>
      <c r="AG612" s="7"/>
      <c r="AH612" s="7"/>
      <c r="AI612" s="7"/>
      <c r="AS612" s="7"/>
    </row>
    <row r="613" spans="6:45" ht="14.25" customHeight="1" x14ac:dyDescent="0.3">
      <c r="F613" s="304"/>
      <c r="U613" s="7"/>
      <c r="V613" s="7"/>
      <c r="W613" s="7"/>
      <c r="X613" s="7"/>
      <c r="Y613" s="7"/>
      <c r="Z613" s="7"/>
      <c r="AC613" s="7"/>
      <c r="AG613" s="7"/>
      <c r="AH613" s="7"/>
      <c r="AI613" s="7"/>
      <c r="AS613" s="7"/>
    </row>
    <row r="614" spans="6:45" ht="14.25" customHeight="1" x14ac:dyDescent="0.3">
      <c r="F614" s="304"/>
      <c r="U614" s="7"/>
      <c r="V614" s="7"/>
      <c r="W614" s="7"/>
      <c r="X614" s="7"/>
      <c r="Y614" s="7"/>
      <c r="Z614" s="7"/>
      <c r="AC614" s="7"/>
      <c r="AG614" s="7"/>
      <c r="AH614" s="7"/>
      <c r="AI614" s="7"/>
      <c r="AS614" s="7"/>
    </row>
    <row r="615" spans="6:45" ht="14.25" customHeight="1" x14ac:dyDescent="0.3">
      <c r="F615" s="304"/>
      <c r="U615" s="7"/>
      <c r="V615" s="7"/>
      <c r="W615" s="7"/>
      <c r="X615" s="7"/>
      <c r="Y615" s="7"/>
      <c r="Z615" s="7"/>
      <c r="AC615" s="7"/>
      <c r="AG615" s="7"/>
      <c r="AH615" s="7"/>
      <c r="AI615" s="7"/>
      <c r="AS615" s="7"/>
    </row>
    <row r="616" spans="6:45" ht="14.25" customHeight="1" x14ac:dyDescent="0.3">
      <c r="F616" s="304"/>
      <c r="U616" s="7"/>
      <c r="V616" s="7"/>
      <c r="W616" s="7"/>
      <c r="X616" s="7"/>
      <c r="Y616" s="7"/>
      <c r="Z616" s="7"/>
      <c r="AC616" s="7"/>
      <c r="AG616" s="7"/>
      <c r="AH616" s="7"/>
      <c r="AI616" s="7"/>
      <c r="AS616" s="7"/>
    </row>
    <row r="617" spans="6:45" ht="14.25" customHeight="1" x14ac:dyDescent="0.3">
      <c r="F617" s="304"/>
      <c r="U617" s="7"/>
      <c r="V617" s="7"/>
      <c r="W617" s="7"/>
      <c r="X617" s="7"/>
      <c r="Y617" s="7"/>
      <c r="Z617" s="7"/>
      <c r="AC617" s="7"/>
      <c r="AG617" s="7"/>
      <c r="AH617" s="7"/>
      <c r="AI617" s="7"/>
      <c r="AS617" s="7"/>
    </row>
    <row r="618" spans="6:45" ht="14.25" customHeight="1" x14ac:dyDescent="0.3">
      <c r="F618" s="304"/>
      <c r="U618" s="7"/>
      <c r="V618" s="7"/>
      <c r="W618" s="7"/>
      <c r="X618" s="7"/>
      <c r="Y618" s="7"/>
      <c r="Z618" s="7"/>
      <c r="AC618" s="7"/>
      <c r="AG618" s="7"/>
      <c r="AH618" s="7"/>
      <c r="AI618" s="7"/>
      <c r="AS618" s="7"/>
    </row>
    <row r="619" spans="6:45" ht="14.25" customHeight="1" x14ac:dyDescent="0.3">
      <c r="F619" s="304"/>
      <c r="U619" s="7"/>
      <c r="V619" s="7"/>
      <c r="W619" s="7"/>
      <c r="X619" s="7"/>
      <c r="Y619" s="7"/>
      <c r="Z619" s="7"/>
      <c r="AC619" s="7"/>
      <c r="AG619" s="7"/>
      <c r="AH619" s="7"/>
      <c r="AI619" s="7"/>
      <c r="AS619" s="7"/>
    </row>
    <row r="620" spans="6:45" ht="14.25" customHeight="1" x14ac:dyDescent="0.3">
      <c r="F620" s="304"/>
      <c r="U620" s="7"/>
      <c r="V620" s="7"/>
      <c r="W620" s="7"/>
      <c r="X620" s="7"/>
      <c r="Y620" s="7"/>
      <c r="Z620" s="7"/>
      <c r="AC620" s="7"/>
      <c r="AG620" s="7"/>
      <c r="AH620" s="7"/>
      <c r="AI620" s="7"/>
      <c r="AS620" s="7"/>
    </row>
    <row r="621" spans="6:45" ht="14.25" customHeight="1" x14ac:dyDescent="0.3">
      <c r="F621" s="304"/>
      <c r="U621" s="7"/>
      <c r="V621" s="7"/>
      <c r="W621" s="7"/>
      <c r="X621" s="7"/>
      <c r="Y621" s="7"/>
      <c r="Z621" s="7"/>
      <c r="AC621" s="7"/>
      <c r="AG621" s="7"/>
      <c r="AH621" s="7"/>
      <c r="AI621" s="7"/>
      <c r="AS621" s="7"/>
    </row>
    <row r="622" spans="6:45" ht="14.25" customHeight="1" x14ac:dyDescent="0.3">
      <c r="F622" s="304"/>
      <c r="U622" s="7"/>
      <c r="V622" s="7"/>
      <c r="W622" s="7"/>
      <c r="X622" s="7"/>
      <c r="Y622" s="7"/>
      <c r="Z622" s="7"/>
      <c r="AC622" s="7"/>
      <c r="AG622" s="7"/>
      <c r="AH622" s="7"/>
      <c r="AI622" s="7"/>
      <c r="AS622" s="7"/>
    </row>
    <row r="623" spans="6:45" ht="14.25" customHeight="1" x14ac:dyDescent="0.3">
      <c r="F623" s="304"/>
      <c r="U623" s="7"/>
      <c r="V623" s="7"/>
      <c r="W623" s="7"/>
      <c r="X623" s="7"/>
      <c r="Y623" s="7"/>
      <c r="Z623" s="7"/>
      <c r="AC623" s="7"/>
      <c r="AG623" s="7"/>
      <c r="AH623" s="7"/>
      <c r="AI623" s="7"/>
      <c r="AS623" s="7"/>
    </row>
    <row r="624" spans="6:45" ht="14.25" customHeight="1" x14ac:dyDescent="0.3">
      <c r="F624" s="304"/>
      <c r="U624" s="7"/>
      <c r="V624" s="7"/>
      <c r="W624" s="7"/>
      <c r="X624" s="7"/>
      <c r="Y624" s="7"/>
      <c r="Z624" s="7"/>
      <c r="AC624" s="7"/>
      <c r="AG624" s="7"/>
      <c r="AH624" s="7"/>
      <c r="AI624" s="7"/>
      <c r="AS624" s="7"/>
    </row>
    <row r="625" spans="6:45" ht="14.25" customHeight="1" x14ac:dyDescent="0.3">
      <c r="F625" s="304"/>
      <c r="U625" s="7"/>
      <c r="V625" s="7"/>
      <c r="W625" s="7"/>
      <c r="X625" s="7"/>
      <c r="Y625" s="7"/>
      <c r="Z625" s="7"/>
      <c r="AC625" s="7"/>
      <c r="AG625" s="7"/>
      <c r="AH625" s="7"/>
      <c r="AI625" s="7"/>
      <c r="AS625" s="7"/>
    </row>
    <row r="626" spans="6:45" ht="14.25" customHeight="1" x14ac:dyDescent="0.3">
      <c r="F626" s="304"/>
      <c r="U626" s="7"/>
      <c r="V626" s="7"/>
      <c r="W626" s="7"/>
      <c r="X626" s="7"/>
      <c r="Y626" s="7"/>
      <c r="Z626" s="7"/>
      <c r="AC626" s="7"/>
      <c r="AG626" s="7"/>
      <c r="AH626" s="7"/>
      <c r="AI626" s="7"/>
      <c r="AS626" s="7"/>
    </row>
    <row r="627" spans="6:45" ht="14.25" customHeight="1" x14ac:dyDescent="0.3">
      <c r="F627" s="304"/>
      <c r="U627" s="7"/>
      <c r="V627" s="7"/>
      <c r="W627" s="7"/>
      <c r="X627" s="7"/>
      <c r="Y627" s="7"/>
      <c r="Z627" s="7"/>
      <c r="AC627" s="7"/>
      <c r="AG627" s="7"/>
      <c r="AH627" s="7"/>
      <c r="AI627" s="7"/>
      <c r="AS627" s="7"/>
    </row>
    <row r="628" spans="6:45" ht="14.25" customHeight="1" x14ac:dyDescent="0.3">
      <c r="F628" s="304"/>
      <c r="U628" s="7"/>
      <c r="V628" s="7"/>
      <c r="W628" s="7"/>
      <c r="X628" s="7"/>
      <c r="Y628" s="7"/>
      <c r="Z628" s="7"/>
      <c r="AC628" s="7"/>
      <c r="AG628" s="7"/>
      <c r="AH628" s="7"/>
      <c r="AI628" s="7"/>
      <c r="AS628" s="7"/>
    </row>
    <row r="629" spans="6:45" ht="14.25" customHeight="1" x14ac:dyDescent="0.3">
      <c r="F629" s="304"/>
      <c r="U629" s="7"/>
      <c r="V629" s="7"/>
      <c r="W629" s="7"/>
      <c r="X629" s="7"/>
      <c r="Y629" s="7"/>
      <c r="Z629" s="7"/>
      <c r="AC629" s="7"/>
      <c r="AG629" s="7"/>
      <c r="AH629" s="7"/>
      <c r="AI629" s="7"/>
      <c r="AS629" s="7"/>
    </row>
    <row r="630" spans="6:45" ht="14.25" customHeight="1" x14ac:dyDescent="0.3">
      <c r="F630" s="304"/>
      <c r="U630" s="7"/>
      <c r="V630" s="7"/>
      <c r="W630" s="7"/>
      <c r="X630" s="7"/>
      <c r="Y630" s="7"/>
      <c r="Z630" s="7"/>
      <c r="AC630" s="7"/>
      <c r="AG630" s="7"/>
      <c r="AH630" s="7"/>
      <c r="AI630" s="7"/>
      <c r="AS630" s="7"/>
    </row>
    <row r="631" spans="6:45" ht="14.25" customHeight="1" x14ac:dyDescent="0.3">
      <c r="F631" s="304"/>
      <c r="U631" s="7"/>
      <c r="V631" s="7"/>
      <c r="W631" s="7"/>
      <c r="X631" s="7"/>
      <c r="Y631" s="7"/>
      <c r="Z631" s="7"/>
      <c r="AC631" s="7"/>
      <c r="AG631" s="7"/>
      <c r="AH631" s="7"/>
      <c r="AI631" s="7"/>
      <c r="AS631" s="7"/>
    </row>
    <row r="632" spans="6:45" ht="14.25" customHeight="1" x14ac:dyDescent="0.3">
      <c r="F632" s="304"/>
      <c r="U632" s="7"/>
      <c r="V632" s="7"/>
      <c r="W632" s="7"/>
      <c r="X632" s="7"/>
      <c r="Y632" s="7"/>
      <c r="Z632" s="7"/>
      <c r="AC632" s="7"/>
      <c r="AG632" s="7"/>
      <c r="AH632" s="7"/>
      <c r="AI632" s="7"/>
      <c r="AS632" s="7"/>
    </row>
    <row r="633" spans="6:45" ht="14.25" customHeight="1" x14ac:dyDescent="0.3">
      <c r="F633" s="304"/>
      <c r="U633" s="7"/>
      <c r="V633" s="7"/>
      <c r="W633" s="7"/>
      <c r="X633" s="7"/>
      <c r="Y633" s="7"/>
      <c r="Z633" s="7"/>
      <c r="AC633" s="7"/>
      <c r="AG633" s="7"/>
      <c r="AH633" s="7"/>
      <c r="AI633" s="7"/>
      <c r="AS633" s="7"/>
    </row>
    <row r="634" spans="6:45" ht="14.25" customHeight="1" x14ac:dyDescent="0.3">
      <c r="F634" s="304"/>
      <c r="U634" s="7"/>
      <c r="V634" s="7"/>
      <c r="W634" s="7"/>
      <c r="X634" s="7"/>
      <c r="Y634" s="7"/>
      <c r="Z634" s="7"/>
      <c r="AC634" s="7"/>
      <c r="AG634" s="7"/>
      <c r="AH634" s="7"/>
      <c r="AI634" s="7"/>
      <c r="AS634" s="7"/>
    </row>
    <row r="635" spans="6:45" ht="14.25" customHeight="1" x14ac:dyDescent="0.3">
      <c r="F635" s="304"/>
      <c r="U635" s="7"/>
      <c r="V635" s="7"/>
      <c r="W635" s="7"/>
      <c r="X635" s="7"/>
      <c r="Y635" s="7"/>
      <c r="Z635" s="7"/>
      <c r="AC635" s="7"/>
      <c r="AG635" s="7"/>
      <c r="AH635" s="7"/>
      <c r="AI635" s="7"/>
      <c r="AS635" s="7"/>
    </row>
    <row r="636" spans="6:45" ht="14.25" customHeight="1" x14ac:dyDescent="0.3">
      <c r="F636" s="304"/>
      <c r="U636" s="7"/>
      <c r="V636" s="7"/>
      <c r="W636" s="7"/>
      <c r="X636" s="7"/>
      <c r="Y636" s="7"/>
      <c r="Z636" s="7"/>
      <c r="AC636" s="7"/>
      <c r="AG636" s="7"/>
      <c r="AH636" s="7"/>
      <c r="AI636" s="7"/>
      <c r="AS636" s="7"/>
    </row>
    <row r="637" spans="6:45" ht="14.25" customHeight="1" x14ac:dyDescent="0.3">
      <c r="F637" s="304"/>
      <c r="U637" s="7"/>
      <c r="V637" s="7"/>
      <c r="W637" s="7"/>
      <c r="X637" s="7"/>
      <c r="Y637" s="7"/>
      <c r="Z637" s="7"/>
      <c r="AC637" s="7"/>
      <c r="AG637" s="7"/>
      <c r="AH637" s="7"/>
      <c r="AI637" s="7"/>
      <c r="AS637" s="7"/>
    </row>
    <row r="638" spans="6:45" ht="14.25" customHeight="1" x14ac:dyDescent="0.3">
      <c r="F638" s="304"/>
      <c r="U638" s="7"/>
      <c r="V638" s="7"/>
      <c r="W638" s="7"/>
      <c r="X638" s="7"/>
      <c r="Y638" s="7"/>
      <c r="Z638" s="7"/>
      <c r="AC638" s="7"/>
      <c r="AG638" s="7"/>
      <c r="AH638" s="7"/>
      <c r="AI638" s="7"/>
      <c r="AS638" s="7"/>
    </row>
    <row r="639" spans="6:45" ht="14.25" customHeight="1" x14ac:dyDescent="0.3">
      <c r="F639" s="304"/>
      <c r="U639" s="7"/>
      <c r="V639" s="7"/>
      <c r="W639" s="7"/>
      <c r="X639" s="7"/>
      <c r="Y639" s="7"/>
      <c r="Z639" s="7"/>
      <c r="AC639" s="7"/>
      <c r="AG639" s="7"/>
      <c r="AH639" s="7"/>
      <c r="AI639" s="7"/>
      <c r="AS639" s="7"/>
    </row>
    <row r="640" spans="6:45" ht="14.25" customHeight="1" x14ac:dyDescent="0.3">
      <c r="F640" s="304"/>
      <c r="U640" s="7"/>
      <c r="V640" s="7"/>
      <c r="W640" s="7"/>
      <c r="X640" s="7"/>
      <c r="Y640" s="7"/>
      <c r="Z640" s="7"/>
      <c r="AC640" s="7"/>
      <c r="AG640" s="7"/>
      <c r="AH640" s="7"/>
      <c r="AI640" s="7"/>
      <c r="AS640" s="7"/>
    </row>
    <row r="641" spans="6:45" ht="14.25" customHeight="1" x14ac:dyDescent="0.3">
      <c r="F641" s="304"/>
      <c r="U641" s="7"/>
      <c r="V641" s="7"/>
      <c r="W641" s="7"/>
      <c r="X641" s="7"/>
      <c r="Y641" s="7"/>
      <c r="Z641" s="7"/>
      <c r="AC641" s="7"/>
      <c r="AG641" s="7"/>
      <c r="AH641" s="7"/>
      <c r="AI641" s="7"/>
      <c r="AS641" s="7"/>
    </row>
    <row r="642" spans="6:45" ht="14.25" customHeight="1" x14ac:dyDescent="0.3">
      <c r="F642" s="304"/>
      <c r="U642" s="7"/>
      <c r="V642" s="7"/>
      <c r="W642" s="7"/>
      <c r="X642" s="7"/>
      <c r="Y642" s="7"/>
      <c r="Z642" s="7"/>
      <c r="AC642" s="7"/>
      <c r="AG642" s="7"/>
      <c r="AH642" s="7"/>
      <c r="AI642" s="7"/>
      <c r="AS642" s="7"/>
    </row>
    <row r="643" spans="6:45" ht="14.25" customHeight="1" x14ac:dyDescent="0.3">
      <c r="F643" s="304"/>
      <c r="U643" s="7"/>
      <c r="V643" s="7"/>
      <c r="W643" s="7"/>
      <c r="X643" s="7"/>
      <c r="Y643" s="7"/>
      <c r="Z643" s="7"/>
      <c r="AC643" s="7"/>
      <c r="AG643" s="7"/>
      <c r="AH643" s="7"/>
      <c r="AI643" s="7"/>
      <c r="AS643" s="7"/>
    </row>
    <row r="644" spans="6:45" ht="14.25" customHeight="1" x14ac:dyDescent="0.3">
      <c r="F644" s="304"/>
      <c r="U644" s="7"/>
      <c r="V644" s="7"/>
      <c r="W644" s="7"/>
      <c r="X644" s="7"/>
      <c r="Y644" s="7"/>
      <c r="Z644" s="7"/>
      <c r="AC644" s="7"/>
      <c r="AG644" s="7"/>
      <c r="AH644" s="7"/>
      <c r="AI644" s="7"/>
      <c r="AS644" s="7"/>
    </row>
    <row r="645" spans="6:45" ht="14.25" customHeight="1" x14ac:dyDescent="0.3">
      <c r="F645" s="304"/>
      <c r="U645" s="7"/>
      <c r="V645" s="7"/>
      <c r="W645" s="7"/>
      <c r="X645" s="7"/>
      <c r="Y645" s="7"/>
      <c r="Z645" s="7"/>
      <c r="AC645" s="7"/>
      <c r="AG645" s="7"/>
      <c r="AH645" s="7"/>
      <c r="AI645" s="7"/>
      <c r="AS645" s="7"/>
    </row>
    <row r="646" spans="6:45" ht="14.25" customHeight="1" x14ac:dyDescent="0.3">
      <c r="F646" s="304"/>
      <c r="U646" s="7"/>
      <c r="V646" s="7"/>
      <c r="W646" s="7"/>
      <c r="X646" s="7"/>
      <c r="Y646" s="7"/>
      <c r="Z646" s="7"/>
      <c r="AC646" s="7"/>
      <c r="AG646" s="7"/>
      <c r="AH646" s="7"/>
      <c r="AI646" s="7"/>
      <c r="AS646" s="7"/>
    </row>
    <row r="647" spans="6:45" ht="14.25" customHeight="1" x14ac:dyDescent="0.3">
      <c r="F647" s="304"/>
      <c r="U647" s="7"/>
      <c r="V647" s="7"/>
      <c r="W647" s="7"/>
      <c r="X647" s="7"/>
      <c r="Y647" s="7"/>
      <c r="Z647" s="7"/>
      <c r="AC647" s="7"/>
      <c r="AG647" s="7"/>
      <c r="AH647" s="7"/>
      <c r="AI647" s="7"/>
      <c r="AS647" s="7"/>
    </row>
    <row r="648" spans="6:45" ht="14.25" customHeight="1" x14ac:dyDescent="0.3">
      <c r="F648" s="304"/>
      <c r="U648" s="7"/>
      <c r="V648" s="7"/>
      <c r="W648" s="7"/>
      <c r="X648" s="7"/>
      <c r="Y648" s="7"/>
      <c r="Z648" s="7"/>
      <c r="AC648" s="7"/>
      <c r="AG648" s="7"/>
      <c r="AH648" s="7"/>
      <c r="AI648" s="7"/>
      <c r="AS648" s="7"/>
    </row>
    <row r="649" spans="6:45" ht="14.25" customHeight="1" x14ac:dyDescent="0.3">
      <c r="F649" s="304"/>
      <c r="U649" s="7"/>
      <c r="V649" s="7"/>
      <c r="W649" s="7"/>
      <c r="X649" s="7"/>
      <c r="Y649" s="7"/>
      <c r="Z649" s="7"/>
      <c r="AC649" s="7"/>
      <c r="AG649" s="7"/>
      <c r="AH649" s="7"/>
      <c r="AI649" s="7"/>
      <c r="AS649" s="7"/>
    </row>
    <row r="650" spans="6:45" ht="14.25" customHeight="1" x14ac:dyDescent="0.3">
      <c r="F650" s="304"/>
      <c r="U650" s="7"/>
      <c r="V650" s="7"/>
      <c r="W650" s="7"/>
      <c r="X650" s="7"/>
      <c r="Y650" s="7"/>
      <c r="Z650" s="7"/>
      <c r="AC650" s="7"/>
      <c r="AG650" s="7"/>
      <c r="AH650" s="7"/>
      <c r="AI650" s="7"/>
      <c r="AS650" s="7"/>
    </row>
    <row r="651" spans="6:45" ht="14.25" customHeight="1" x14ac:dyDescent="0.3">
      <c r="F651" s="304"/>
      <c r="U651" s="7"/>
      <c r="V651" s="7"/>
      <c r="W651" s="7"/>
      <c r="X651" s="7"/>
      <c r="Y651" s="7"/>
      <c r="Z651" s="7"/>
      <c r="AC651" s="7"/>
      <c r="AG651" s="7"/>
      <c r="AH651" s="7"/>
      <c r="AI651" s="7"/>
      <c r="AS651" s="7"/>
    </row>
    <row r="652" spans="6:45" ht="14.25" customHeight="1" x14ac:dyDescent="0.3">
      <c r="F652" s="304"/>
      <c r="U652" s="7"/>
      <c r="V652" s="7"/>
      <c r="W652" s="7"/>
      <c r="X652" s="7"/>
      <c r="Y652" s="7"/>
      <c r="Z652" s="7"/>
      <c r="AC652" s="7"/>
      <c r="AG652" s="7"/>
      <c r="AH652" s="7"/>
      <c r="AI652" s="7"/>
      <c r="AS652" s="7"/>
    </row>
    <row r="653" spans="6:45" ht="14.25" customHeight="1" x14ac:dyDescent="0.3">
      <c r="F653" s="304"/>
      <c r="U653" s="7"/>
      <c r="V653" s="7"/>
      <c r="W653" s="7"/>
      <c r="X653" s="7"/>
      <c r="Y653" s="7"/>
      <c r="Z653" s="7"/>
      <c r="AC653" s="7"/>
      <c r="AG653" s="7"/>
      <c r="AH653" s="7"/>
      <c r="AI653" s="7"/>
      <c r="AS653" s="7"/>
    </row>
    <row r="654" spans="6:45" ht="14.25" customHeight="1" x14ac:dyDescent="0.3">
      <c r="F654" s="304"/>
      <c r="U654" s="7"/>
      <c r="V654" s="7"/>
      <c r="W654" s="7"/>
      <c r="X654" s="7"/>
      <c r="Y654" s="7"/>
      <c r="Z654" s="7"/>
      <c r="AC654" s="7"/>
      <c r="AG654" s="7"/>
      <c r="AH654" s="7"/>
      <c r="AI654" s="7"/>
      <c r="AS654" s="7"/>
    </row>
    <row r="655" spans="6:45" ht="14.25" customHeight="1" x14ac:dyDescent="0.3">
      <c r="F655" s="304"/>
      <c r="U655" s="7"/>
      <c r="V655" s="7"/>
      <c r="W655" s="7"/>
      <c r="X655" s="7"/>
      <c r="Y655" s="7"/>
      <c r="Z655" s="7"/>
      <c r="AC655" s="7"/>
      <c r="AG655" s="7"/>
      <c r="AH655" s="7"/>
      <c r="AI655" s="7"/>
      <c r="AS655" s="7"/>
    </row>
    <row r="656" spans="6:45" ht="14.25" customHeight="1" x14ac:dyDescent="0.3">
      <c r="F656" s="304"/>
      <c r="U656" s="7"/>
      <c r="V656" s="7"/>
      <c r="W656" s="7"/>
      <c r="X656" s="7"/>
      <c r="Y656" s="7"/>
      <c r="Z656" s="7"/>
      <c r="AC656" s="7"/>
      <c r="AG656" s="7"/>
      <c r="AH656" s="7"/>
      <c r="AI656" s="7"/>
      <c r="AS656" s="7"/>
    </row>
    <row r="657" spans="6:45" ht="14.25" customHeight="1" x14ac:dyDescent="0.3">
      <c r="F657" s="304"/>
      <c r="U657" s="7"/>
      <c r="V657" s="7"/>
      <c r="W657" s="7"/>
      <c r="X657" s="7"/>
      <c r="Y657" s="7"/>
      <c r="Z657" s="7"/>
      <c r="AC657" s="7"/>
      <c r="AG657" s="7"/>
      <c r="AH657" s="7"/>
      <c r="AI657" s="7"/>
      <c r="AS657" s="7"/>
    </row>
    <row r="658" spans="6:45" ht="14.25" customHeight="1" x14ac:dyDescent="0.3">
      <c r="F658" s="304"/>
      <c r="U658" s="7"/>
      <c r="V658" s="7"/>
      <c r="W658" s="7"/>
      <c r="X658" s="7"/>
      <c r="Y658" s="7"/>
      <c r="Z658" s="7"/>
      <c r="AC658" s="7"/>
      <c r="AG658" s="7"/>
      <c r="AH658" s="7"/>
      <c r="AI658" s="7"/>
      <c r="AS658" s="7"/>
    </row>
    <row r="659" spans="6:45" ht="14.25" customHeight="1" x14ac:dyDescent="0.3">
      <c r="F659" s="304"/>
      <c r="U659" s="7"/>
      <c r="V659" s="7"/>
      <c r="W659" s="7"/>
      <c r="X659" s="7"/>
      <c r="Y659" s="7"/>
      <c r="Z659" s="7"/>
      <c r="AC659" s="7"/>
      <c r="AG659" s="7"/>
      <c r="AH659" s="7"/>
      <c r="AI659" s="7"/>
      <c r="AS659" s="7"/>
    </row>
    <row r="660" spans="6:45" ht="14.25" customHeight="1" x14ac:dyDescent="0.3">
      <c r="F660" s="304"/>
      <c r="U660" s="7"/>
      <c r="V660" s="7"/>
      <c r="W660" s="7"/>
      <c r="X660" s="7"/>
      <c r="Y660" s="7"/>
      <c r="Z660" s="7"/>
      <c r="AC660" s="7"/>
      <c r="AG660" s="7"/>
      <c r="AH660" s="7"/>
      <c r="AI660" s="7"/>
      <c r="AS660" s="7"/>
    </row>
    <row r="661" spans="6:45" ht="14.25" customHeight="1" x14ac:dyDescent="0.3">
      <c r="F661" s="304"/>
      <c r="U661" s="7"/>
      <c r="V661" s="7"/>
      <c r="W661" s="7"/>
      <c r="X661" s="7"/>
      <c r="Y661" s="7"/>
      <c r="Z661" s="7"/>
      <c r="AC661" s="7"/>
      <c r="AG661" s="7"/>
      <c r="AH661" s="7"/>
      <c r="AI661" s="7"/>
      <c r="AS661" s="7"/>
    </row>
    <row r="662" spans="6:45" ht="14.25" customHeight="1" x14ac:dyDescent="0.3">
      <c r="F662" s="304"/>
      <c r="U662" s="7"/>
      <c r="V662" s="7"/>
      <c r="W662" s="7"/>
      <c r="X662" s="7"/>
      <c r="Y662" s="7"/>
      <c r="Z662" s="7"/>
      <c r="AC662" s="7"/>
      <c r="AG662" s="7"/>
      <c r="AH662" s="7"/>
      <c r="AI662" s="7"/>
      <c r="AS662" s="7"/>
    </row>
    <row r="663" spans="6:45" ht="14.25" customHeight="1" x14ac:dyDescent="0.3">
      <c r="F663" s="304"/>
      <c r="U663" s="7"/>
      <c r="V663" s="7"/>
      <c r="W663" s="7"/>
      <c r="X663" s="7"/>
      <c r="Y663" s="7"/>
      <c r="Z663" s="7"/>
      <c r="AC663" s="7"/>
      <c r="AG663" s="7"/>
      <c r="AH663" s="7"/>
      <c r="AI663" s="7"/>
      <c r="AS663" s="7"/>
    </row>
    <row r="664" spans="6:45" ht="14.25" customHeight="1" x14ac:dyDescent="0.3">
      <c r="F664" s="304"/>
      <c r="U664" s="7"/>
      <c r="V664" s="7"/>
      <c r="W664" s="7"/>
      <c r="X664" s="7"/>
      <c r="Y664" s="7"/>
      <c r="Z664" s="7"/>
      <c r="AC664" s="7"/>
      <c r="AG664" s="7"/>
      <c r="AH664" s="7"/>
      <c r="AI664" s="7"/>
      <c r="AS664" s="7"/>
    </row>
    <row r="665" spans="6:45" ht="14.25" customHeight="1" x14ac:dyDescent="0.3">
      <c r="F665" s="304"/>
      <c r="U665" s="7"/>
      <c r="V665" s="7"/>
      <c r="W665" s="7"/>
      <c r="X665" s="7"/>
      <c r="Y665" s="7"/>
      <c r="Z665" s="7"/>
      <c r="AC665" s="7"/>
      <c r="AG665" s="7"/>
      <c r="AH665" s="7"/>
      <c r="AI665" s="7"/>
      <c r="AS665" s="7"/>
    </row>
    <row r="666" spans="6:45" ht="14.25" customHeight="1" x14ac:dyDescent="0.3">
      <c r="F666" s="304"/>
      <c r="U666" s="7"/>
      <c r="V666" s="7"/>
      <c r="W666" s="7"/>
      <c r="X666" s="7"/>
      <c r="Y666" s="7"/>
      <c r="Z666" s="7"/>
      <c r="AC666" s="7"/>
      <c r="AG666" s="7"/>
      <c r="AH666" s="7"/>
      <c r="AI666" s="7"/>
      <c r="AS666" s="7"/>
    </row>
    <row r="667" spans="6:45" ht="14.25" customHeight="1" x14ac:dyDescent="0.3">
      <c r="F667" s="304"/>
      <c r="U667" s="7"/>
      <c r="V667" s="7"/>
      <c r="W667" s="7"/>
      <c r="X667" s="7"/>
      <c r="Y667" s="7"/>
      <c r="Z667" s="7"/>
      <c r="AC667" s="7"/>
      <c r="AG667" s="7"/>
      <c r="AH667" s="7"/>
      <c r="AI667" s="7"/>
      <c r="AS667" s="7"/>
    </row>
    <row r="668" spans="6:45" ht="14.25" customHeight="1" x14ac:dyDescent="0.3">
      <c r="F668" s="304"/>
      <c r="U668" s="7"/>
      <c r="V668" s="7"/>
      <c r="W668" s="7"/>
      <c r="X668" s="7"/>
      <c r="Y668" s="7"/>
      <c r="Z668" s="7"/>
      <c r="AC668" s="7"/>
      <c r="AG668" s="7"/>
      <c r="AH668" s="7"/>
      <c r="AI668" s="7"/>
      <c r="AS668" s="7"/>
    </row>
    <row r="669" spans="6:45" ht="14.25" customHeight="1" x14ac:dyDescent="0.3">
      <c r="F669" s="304"/>
      <c r="U669" s="7"/>
      <c r="V669" s="7"/>
      <c r="W669" s="7"/>
      <c r="X669" s="7"/>
      <c r="Y669" s="7"/>
      <c r="Z669" s="7"/>
      <c r="AC669" s="7"/>
      <c r="AG669" s="7"/>
      <c r="AH669" s="7"/>
      <c r="AI669" s="7"/>
      <c r="AS669" s="7"/>
    </row>
    <row r="670" spans="6:45" ht="14.25" customHeight="1" x14ac:dyDescent="0.3">
      <c r="F670" s="304"/>
      <c r="U670" s="7"/>
      <c r="V670" s="7"/>
      <c r="W670" s="7"/>
      <c r="X670" s="7"/>
      <c r="Y670" s="7"/>
      <c r="Z670" s="7"/>
      <c r="AC670" s="7"/>
      <c r="AG670" s="7"/>
      <c r="AH670" s="7"/>
      <c r="AI670" s="7"/>
      <c r="AS670" s="7"/>
    </row>
    <row r="671" spans="6:45" ht="14.25" customHeight="1" x14ac:dyDescent="0.3">
      <c r="F671" s="304"/>
      <c r="U671" s="7"/>
      <c r="V671" s="7"/>
      <c r="W671" s="7"/>
      <c r="X671" s="7"/>
      <c r="Y671" s="7"/>
      <c r="Z671" s="7"/>
      <c r="AC671" s="7"/>
      <c r="AG671" s="7"/>
      <c r="AH671" s="7"/>
      <c r="AI671" s="7"/>
      <c r="AS671" s="7"/>
    </row>
    <row r="672" spans="6:45" ht="14.25" customHeight="1" x14ac:dyDescent="0.3">
      <c r="F672" s="304"/>
      <c r="U672" s="7"/>
      <c r="V672" s="7"/>
      <c r="W672" s="7"/>
      <c r="X672" s="7"/>
      <c r="Y672" s="7"/>
      <c r="Z672" s="7"/>
      <c r="AC672" s="7"/>
      <c r="AG672" s="7"/>
      <c r="AH672" s="7"/>
      <c r="AI672" s="7"/>
      <c r="AS672" s="7"/>
    </row>
    <row r="673" spans="6:45" ht="14.25" customHeight="1" x14ac:dyDescent="0.3">
      <c r="F673" s="304"/>
      <c r="U673" s="7"/>
      <c r="V673" s="7"/>
      <c r="W673" s="7"/>
      <c r="X673" s="7"/>
      <c r="Y673" s="7"/>
      <c r="Z673" s="7"/>
      <c r="AC673" s="7"/>
      <c r="AG673" s="7"/>
      <c r="AH673" s="7"/>
      <c r="AI673" s="7"/>
      <c r="AS673" s="7"/>
    </row>
    <row r="674" spans="6:45" ht="14.25" customHeight="1" x14ac:dyDescent="0.3">
      <c r="F674" s="304"/>
      <c r="U674" s="7"/>
      <c r="V674" s="7"/>
      <c r="W674" s="7"/>
      <c r="X674" s="7"/>
      <c r="Y674" s="7"/>
      <c r="Z674" s="7"/>
      <c r="AC674" s="7"/>
      <c r="AG674" s="7"/>
      <c r="AH674" s="7"/>
      <c r="AI674" s="7"/>
      <c r="AS674" s="7"/>
    </row>
    <row r="675" spans="6:45" ht="14.25" customHeight="1" x14ac:dyDescent="0.3">
      <c r="F675" s="304"/>
      <c r="U675" s="7"/>
      <c r="V675" s="7"/>
      <c r="W675" s="7"/>
      <c r="X675" s="7"/>
      <c r="Y675" s="7"/>
      <c r="Z675" s="7"/>
      <c r="AC675" s="7"/>
      <c r="AG675" s="7"/>
      <c r="AH675" s="7"/>
      <c r="AI675" s="7"/>
      <c r="AS675" s="7"/>
    </row>
    <row r="676" spans="6:45" ht="14.25" customHeight="1" x14ac:dyDescent="0.3">
      <c r="F676" s="304"/>
      <c r="U676" s="7"/>
      <c r="V676" s="7"/>
      <c r="W676" s="7"/>
      <c r="X676" s="7"/>
      <c r="Y676" s="7"/>
      <c r="Z676" s="7"/>
      <c r="AC676" s="7"/>
      <c r="AG676" s="7"/>
      <c r="AH676" s="7"/>
      <c r="AI676" s="7"/>
      <c r="AS676" s="7"/>
    </row>
    <row r="677" spans="6:45" ht="14.25" customHeight="1" x14ac:dyDescent="0.3">
      <c r="F677" s="304"/>
      <c r="U677" s="7"/>
      <c r="V677" s="7"/>
      <c r="W677" s="7"/>
      <c r="X677" s="7"/>
      <c r="Y677" s="7"/>
      <c r="Z677" s="7"/>
      <c r="AC677" s="7"/>
      <c r="AG677" s="7"/>
      <c r="AH677" s="7"/>
      <c r="AI677" s="7"/>
      <c r="AS677" s="7"/>
    </row>
    <row r="678" spans="6:45" ht="14.25" customHeight="1" x14ac:dyDescent="0.3">
      <c r="F678" s="304"/>
      <c r="U678" s="7"/>
      <c r="V678" s="7"/>
      <c r="W678" s="7"/>
      <c r="X678" s="7"/>
      <c r="Y678" s="7"/>
      <c r="Z678" s="7"/>
      <c r="AC678" s="7"/>
      <c r="AG678" s="7"/>
      <c r="AH678" s="7"/>
      <c r="AI678" s="7"/>
      <c r="AS678" s="7"/>
    </row>
    <row r="679" spans="6:45" ht="14.25" customHeight="1" x14ac:dyDescent="0.3">
      <c r="F679" s="304"/>
      <c r="U679" s="7"/>
      <c r="V679" s="7"/>
      <c r="W679" s="7"/>
      <c r="X679" s="7"/>
      <c r="Y679" s="7"/>
      <c r="Z679" s="7"/>
      <c r="AC679" s="7"/>
      <c r="AG679" s="7"/>
      <c r="AH679" s="7"/>
      <c r="AI679" s="7"/>
      <c r="AS679" s="7"/>
    </row>
    <row r="680" spans="6:45" ht="14.25" customHeight="1" x14ac:dyDescent="0.3">
      <c r="F680" s="304"/>
      <c r="U680" s="7"/>
      <c r="V680" s="7"/>
      <c r="W680" s="7"/>
      <c r="X680" s="7"/>
      <c r="Y680" s="7"/>
      <c r="Z680" s="7"/>
      <c r="AC680" s="7"/>
      <c r="AG680" s="7"/>
      <c r="AH680" s="7"/>
      <c r="AI680" s="7"/>
      <c r="AS680" s="7"/>
    </row>
    <row r="681" spans="6:45" ht="14.25" customHeight="1" x14ac:dyDescent="0.3">
      <c r="F681" s="304"/>
      <c r="U681" s="7"/>
      <c r="V681" s="7"/>
      <c r="W681" s="7"/>
      <c r="X681" s="7"/>
      <c r="Y681" s="7"/>
      <c r="Z681" s="7"/>
      <c r="AC681" s="7"/>
      <c r="AG681" s="7"/>
      <c r="AH681" s="7"/>
      <c r="AI681" s="7"/>
      <c r="AS681" s="7"/>
    </row>
    <row r="682" spans="6:45" ht="14.25" customHeight="1" x14ac:dyDescent="0.3">
      <c r="F682" s="304"/>
      <c r="U682" s="7"/>
      <c r="V682" s="7"/>
      <c r="W682" s="7"/>
      <c r="X682" s="7"/>
      <c r="Y682" s="7"/>
      <c r="Z682" s="7"/>
      <c r="AC682" s="7"/>
      <c r="AG682" s="7"/>
      <c r="AH682" s="7"/>
      <c r="AI682" s="7"/>
      <c r="AS682" s="7"/>
    </row>
    <row r="683" spans="6:45" ht="14.25" customHeight="1" x14ac:dyDescent="0.3">
      <c r="F683" s="304"/>
      <c r="U683" s="7"/>
      <c r="V683" s="7"/>
      <c r="W683" s="7"/>
      <c r="X683" s="7"/>
      <c r="Y683" s="7"/>
      <c r="Z683" s="7"/>
      <c r="AC683" s="7"/>
      <c r="AG683" s="7"/>
      <c r="AH683" s="7"/>
      <c r="AI683" s="7"/>
      <c r="AS683" s="7"/>
    </row>
    <row r="684" spans="6:45" ht="14.25" customHeight="1" x14ac:dyDescent="0.3">
      <c r="F684" s="304"/>
      <c r="U684" s="7"/>
      <c r="V684" s="7"/>
      <c r="W684" s="7"/>
      <c r="X684" s="7"/>
      <c r="Y684" s="7"/>
      <c r="Z684" s="7"/>
      <c r="AC684" s="7"/>
      <c r="AG684" s="7"/>
      <c r="AH684" s="7"/>
      <c r="AI684" s="7"/>
      <c r="AS684" s="7"/>
    </row>
    <row r="685" spans="6:45" ht="14.25" customHeight="1" x14ac:dyDescent="0.3">
      <c r="F685" s="304"/>
      <c r="U685" s="7"/>
      <c r="V685" s="7"/>
      <c r="W685" s="7"/>
      <c r="X685" s="7"/>
      <c r="Y685" s="7"/>
      <c r="Z685" s="7"/>
      <c r="AC685" s="7"/>
      <c r="AG685" s="7"/>
      <c r="AH685" s="7"/>
      <c r="AI685" s="7"/>
      <c r="AS685" s="7"/>
    </row>
    <row r="686" spans="6:45" ht="14.25" customHeight="1" x14ac:dyDescent="0.3">
      <c r="F686" s="304"/>
      <c r="U686" s="7"/>
      <c r="V686" s="7"/>
      <c r="W686" s="7"/>
      <c r="X686" s="7"/>
      <c r="Y686" s="7"/>
      <c r="Z686" s="7"/>
      <c r="AC686" s="7"/>
      <c r="AG686" s="7"/>
      <c r="AH686" s="7"/>
      <c r="AI686" s="7"/>
      <c r="AS686" s="7"/>
    </row>
    <row r="687" spans="6:45" ht="14.25" customHeight="1" x14ac:dyDescent="0.3">
      <c r="F687" s="304"/>
      <c r="U687" s="7"/>
      <c r="V687" s="7"/>
      <c r="W687" s="7"/>
      <c r="X687" s="7"/>
      <c r="Y687" s="7"/>
      <c r="Z687" s="7"/>
      <c r="AC687" s="7"/>
      <c r="AG687" s="7"/>
      <c r="AH687" s="7"/>
      <c r="AI687" s="7"/>
      <c r="AS687" s="7"/>
    </row>
    <row r="688" spans="6:45" ht="14.25" customHeight="1" x14ac:dyDescent="0.3">
      <c r="F688" s="304"/>
      <c r="U688" s="7"/>
      <c r="V688" s="7"/>
      <c r="W688" s="7"/>
      <c r="X688" s="7"/>
      <c r="Y688" s="7"/>
      <c r="Z688" s="7"/>
      <c r="AC688" s="7"/>
      <c r="AG688" s="7"/>
      <c r="AH688" s="7"/>
      <c r="AI688" s="7"/>
      <c r="AS688" s="7"/>
    </row>
    <row r="689" spans="6:45" ht="14.25" customHeight="1" x14ac:dyDescent="0.3">
      <c r="F689" s="304"/>
      <c r="U689" s="7"/>
      <c r="V689" s="7"/>
      <c r="W689" s="7"/>
      <c r="X689" s="7"/>
      <c r="Y689" s="7"/>
      <c r="Z689" s="7"/>
      <c r="AC689" s="7"/>
      <c r="AG689" s="7"/>
      <c r="AH689" s="7"/>
      <c r="AI689" s="7"/>
      <c r="AS689" s="7"/>
    </row>
    <row r="690" spans="6:45" ht="14.25" customHeight="1" x14ac:dyDescent="0.3">
      <c r="F690" s="304"/>
      <c r="U690" s="7"/>
      <c r="V690" s="7"/>
      <c r="W690" s="7"/>
      <c r="X690" s="7"/>
      <c r="Y690" s="7"/>
      <c r="Z690" s="7"/>
      <c r="AC690" s="7"/>
      <c r="AG690" s="7"/>
      <c r="AH690" s="7"/>
      <c r="AI690" s="7"/>
      <c r="AS690" s="7"/>
    </row>
    <row r="691" spans="6:45" ht="14.25" customHeight="1" x14ac:dyDescent="0.3">
      <c r="F691" s="304"/>
      <c r="U691" s="7"/>
      <c r="V691" s="7"/>
      <c r="W691" s="7"/>
      <c r="X691" s="7"/>
      <c r="Y691" s="7"/>
      <c r="Z691" s="7"/>
      <c r="AC691" s="7"/>
      <c r="AG691" s="7"/>
      <c r="AH691" s="7"/>
      <c r="AI691" s="7"/>
      <c r="AS691" s="7"/>
    </row>
    <row r="692" spans="6:45" ht="14.25" customHeight="1" x14ac:dyDescent="0.3">
      <c r="F692" s="304"/>
      <c r="U692" s="7"/>
      <c r="V692" s="7"/>
      <c r="W692" s="7"/>
      <c r="X692" s="7"/>
      <c r="Y692" s="7"/>
      <c r="Z692" s="7"/>
      <c r="AC692" s="7"/>
      <c r="AG692" s="7"/>
      <c r="AH692" s="7"/>
      <c r="AI692" s="7"/>
      <c r="AS692" s="7"/>
    </row>
    <row r="693" spans="6:45" ht="14.25" customHeight="1" x14ac:dyDescent="0.3">
      <c r="F693" s="304"/>
      <c r="U693" s="7"/>
      <c r="V693" s="7"/>
      <c r="W693" s="7"/>
      <c r="X693" s="7"/>
      <c r="Y693" s="7"/>
      <c r="Z693" s="7"/>
      <c r="AC693" s="7"/>
      <c r="AG693" s="7"/>
      <c r="AH693" s="7"/>
      <c r="AI693" s="7"/>
      <c r="AS693" s="7"/>
    </row>
  </sheetData>
  <autoFilter ref="A4:AS493" xr:uid="{00000000-0009-0000-0000-000001000000}">
    <filterColumn colId="29">
      <filters>
        <filter val="A"/>
      </filters>
    </filterColumn>
    <sortState xmlns:xlrd2="http://schemas.microsoft.com/office/spreadsheetml/2017/richdata2" ref="A5:AS493">
      <sortCondition ref="A4:A493"/>
    </sortState>
  </autoFilter>
  <mergeCells count="1">
    <mergeCell ref="AL2:AM2"/>
  </mergeCells>
  <dataValidations count="2">
    <dataValidation type="list" allowBlank="1" sqref="J133:J134" xr:uid="{00000000-0002-0000-0100-000000000000}">
      <formula1>"Basse,Normale,Élevée"</formula1>
    </dataValidation>
    <dataValidation type="custom" allowBlank="1" showInputMessage="1" showErrorMessage="1" prompt="Whoops - For this template to work correctly, your Due Date needs to be greater than or equal to the Start Date." sqref="N133:N134 N174 N249:N250" xr:uid="{00000000-0002-0000-0100-000001000000}">
      <formula1>N133&gt;=M133</formula1>
    </dataValidation>
  </dataValidations>
  <hyperlinks>
    <hyperlink ref="T7" r:id="rId1" xr:uid="{00000000-0004-0000-0100-000000000000}"/>
    <hyperlink ref="T8" r:id="rId2" xr:uid="{00000000-0004-0000-0100-000001000000}"/>
    <hyperlink ref="T12" r:id="rId3" xr:uid="{00000000-0004-0000-0100-000005000000}"/>
    <hyperlink ref="T13" r:id="rId4" xr:uid="{00000000-0004-0000-0100-000007000000}"/>
    <hyperlink ref="T16" r:id="rId5" xr:uid="{00000000-0004-0000-0100-000008000000}"/>
    <hyperlink ref="T19" r:id="rId6" xr:uid="{00000000-0004-0000-0100-00000A000000}"/>
    <hyperlink ref="T18" r:id="rId7" xr:uid="{00000000-0004-0000-0100-00000C000000}"/>
    <hyperlink ref="T22" r:id="rId8" xr:uid="{00000000-0004-0000-0100-00000D000000}"/>
    <hyperlink ref="T27" r:id="rId9" xr:uid="{00000000-0004-0000-0100-00000E000000}"/>
    <hyperlink ref="T46" r:id="rId10" xr:uid="{00000000-0004-0000-0100-00000F000000}"/>
    <hyperlink ref="T43" r:id="rId11" xr:uid="{00000000-0004-0000-0100-000010000000}"/>
    <hyperlink ref="T49" r:id="rId12" xr:uid="{00000000-0004-0000-0100-000013000000}"/>
    <hyperlink ref="T50" r:id="rId13" xr:uid="{00000000-0004-0000-0100-000015000000}"/>
    <hyperlink ref="T51" r:id="rId14" xr:uid="{00000000-0004-0000-0100-000017000000}"/>
    <hyperlink ref="T52" r:id="rId15" xr:uid="{00000000-0004-0000-0100-000018000000}"/>
    <hyperlink ref="T53" r:id="rId16" xr:uid="{00000000-0004-0000-0100-000019000000}"/>
    <hyperlink ref="T55" r:id="rId17" xr:uid="{00000000-0004-0000-0100-00001A000000}"/>
    <hyperlink ref="T57" r:id="rId18" xr:uid="{00000000-0004-0000-0100-00001B000000}"/>
    <hyperlink ref="T60" r:id="rId19" xr:uid="{00000000-0004-0000-0100-00001C000000}"/>
    <hyperlink ref="T63" r:id="rId20" xr:uid="{00000000-0004-0000-0100-00001D000000}"/>
    <hyperlink ref="T65" r:id="rId21" xr:uid="{00000000-0004-0000-0100-00001E000000}"/>
    <hyperlink ref="T64" r:id="rId22" xr:uid="{00000000-0004-0000-0100-00001F000000}"/>
    <hyperlink ref="T66" r:id="rId23" xr:uid="{00000000-0004-0000-0100-000020000000}"/>
    <hyperlink ref="T67" r:id="rId24" xr:uid="{00000000-0004-0000-0100-000021000000}"/>
    <hyperlink ref="T69" r:id="rId25" xr:uid="{00000000-0004-0000-0100-000022000000}"/>
    <hyperlink ref="T72" r:id="rId26" xr:uid="{00000000-0004-0000-0100-000023000000}"/>
    <hyperlink ref="T71" r:id="rId27" xr:uid="{00000000-0004-0000-0100-000024000000}"/>
    <hyperlink ref="T73" r:id="rId28" xr:uid="{00000000-0004-0000-0100-000025000000}"/>
    <hyperlink ref="T74" r:id="rId29" xr:uid="{00000000-0004-0000-0100-000027000000}"/>
    <hyperlink ref="T77" r:id="rId30" xr:uid="{00000000-0004-0000-0100-000028000000}"/>
    <hyperlink ref="T79" r:id="rId31" xr:uid="{00000000-0004-0000-0100-000029000000}"/>
    <hyperlink ref="T80" r:id="rId32" xr:uid="{00000000-0004-0000-0100-00002A000000}"/>
    <hyperlink ref="T78" r:id="rId33" xr:uid="{00000000-0004-0000-0100-00002B000000}"/>
    <hyperlink ref="T84" r:id="rId34" xr:uid="{00000000-0004-0000-0100-00002C000000}"/>
    <hyperlink ref="T83" r:id="rId35" xr:uid="{00000000-0004-0000-0100-00002D000000}"/>
    <hyperlink ref="T82" r:id="rId36" xr:uid="{00000000-0004-0000-0100-00002E000000}"/>
    <hyperlink ref="T85" r:id="rId37" xr:uid="{00000000-0004-0000-0100-00002F000000}"/>
    <hyperlink ref="T86" r:id="rId38" xr:uid="{00000000-0004-0000-0100-000030000000}"/>
    <hyperlink ref="T94" r:id="rId39" xr:uid="{00000000-0004-0000-0100-000031000000}"/>
    <hyperlink ref="T95" r:id="rId40" xr:uid="{00000000-0004-0000-0100-000033000000}"/>
    <hyperlink ref="T96" r:id="rId41" xr:uid="{00000000-0004-0000-0100-000034000000}"/>
    <hyperlink ref="T105" r:id="rId42" xr:uid="{00000000-0004-0000-0100-000035000000}"/>
    <hyperlink ref="T106" r:id="rId43" xr:uid="{00000000-0004-0000-0100-000036000000}"/>
    <hyperlink ref="T107" r:id="rId44" xr:uid="{00000000-0004-0000-0100-000037000000}"/>
    <hyperlink ref="T109" r:id="rId45" xr:uid="{00000000-0004-0000-0100-000039000000}"/>
    <hyperlink ref="T110" r:id="rId46" xr:uid="{00000000-0004-0000-0100-00003B000000}"/>
    <hyperlink ref="T111" r:id="rId47" xr:uid="{00000000-0004-0000-0100-00003D000000}"/>
    <hyperlink ref="T112" r:id="rId48" xr:uid="{00000000-0004-0000-0100-00003E000000}"/>
    <hyperlink ref="T113" r:id="rId49" xr:uid="{00000000-0004-0000-0100-00003F000000}"/>
    <hyperlink ref="T115" r:id="rId50" xr:uid="{00000000-0004-0000-0100-000042000000}"/>
    <hyperlink ref="T116" r:id="rId51" xr:uid="{00000000-0004-0000-0100-000043000000}"/>
    <hyperlink ref="T119" r:id="rId52" xr:uid="{00000000-0004-0000-0100-000044000000}"/>
    <hyperlink ref="T120" r:id="rId53" xr:uid="{00000000-0004-0000-0100-000045000000}"/>
    <hyperlink ref="T123" r:id="rId54" xr:uid="{00000000-0004-0000-0100-000046000000}"/>
    <hyperlink ref="T124" r:id="rId55" xr:uid="{00000000-0004-0000-0100-000047000000}"/>
    <hyperlink ref="T125" r:id="rId56" xr:uid="{00000000-0004-0000-0100-000048000000}"/>
    <hyperlink ref="T126" r:id="rId57" xr:uid="{00000000-0004-0000-0100-000049000000}"/>
    <hyperlink ref="T129" r:id="rId58" xr:uid="{00000000-0004-0000-0100-00004A000000}"/>
    <hyperlink ref="T130" r:id="rId59" xr:uid="{00000000-0004-0000-0100-00004B000000}"/>
    <hyperlink ref="T133" r:id="rId60" xr:uid="{00000000-0004-0000-0100-00004C000000}"/>
    <hyperlink ref="T134" r:id="rId61" xr:uid="{00000000-0004-0000-0100-00004D000000}"/>
    <hyperlink ref="T139" r:id="rId62" xr:uid="{00000000-0004-0000-0100-000051000000}"/>
    <hyperlink ref="T140" r:id="rId63" xr:uid="{00000000-0004-0000-0100-000052000000}"/>
    <hyperlink ref="T141" r:id="rId64" xr:uid="{00000000-0004-0000-0100-000053000000}"/>
    <hyperlink ref="T144" r:id="rId65" xr:uid="{00000000-0004-0000-0100-000054000000}"/>
    <hyperlink ref="T149" r:id="rId66" xr:uid="{00000000-0004-0000-0100-000058000000}"/>
    <hyperlink ref="T150" r:id="rId67" xr:uid="{00000000-0004-0000-0100-00005A000000}"/>
    <hyperlink ref="T155" r:id="rId68" xr:uid="{00000000-0004-0000-0100-00005C000000}"/>
    <hyperlink ref="T156" r:id="rId69" xr:uid="{00000000-0004-0000-0100-00005E000000}"/>
    <hyperlink ref="T157" r:id="rId70" xr:uid="{00000000-0004-0000-0100-00005F000000}"/>
    <hyperlink ref="T161" r:id="rId71" xr:uid="{00000000-0004-0000-0100-000060000000}"/>
    <hyperlink ref="T162" r:id="rId72" xr:uid="{00000000-0004-0000-0100-000061000000}"/>
    <hyperlink ref="T163" r:id="rId73" xr:uid="{00000000-0004-0000-0100-000062000000}"/>
    <hyperlink ref="T164" r:id="rId74" xr:uid="{00000000-0004-0000-0100-000063000000}"/>
    <hyperlink ref="T165" r:id="rId75" xr:uid="{00000000-0004-0000-0100-000064000000}"/>
    <hyperlink ref="T168" r:id="rId76" xr:uid="{00000000-0004-0000-0100-000065000000}"/>
    <hyperlink ref="T169" r:id="rId77" xr:uid="{00000000-0004-0000-0100-000067000000}"/>
    <hyperlink ref="T171" r:id="rId78" xr:uid="{00000000-0004-0000-0100-000068000000}"/>
    <hyperlink ref="T172" r:id="rId79" xr:uid="{00000000-0004-0000-0100-000069000000}"/>
    <hyperlink ref="T174" r:id="rId80" xr:uid="{00000000-0004-0000-0100-00006C000000}"/>
    <hyperlink ref="T175" r:id="rId81" xr:uid="{00000000-0004-0000-0100-000071000000}"/>
    <hyperlink ref="T178" r:id="rId82" xr:uid="{00000000-0004-0000-0100-000072000000}"/>
    <hyperlink ref="T179" r:id="rId83" xr:uid="{00000000-0004-0000-0100-000073000000}"/>
    <hyperlink ref="T180" r:id="rId84" xr:uid="{00000000-0004-0000-0100-000074000000}"/>
    <hyperlink ref="T183" r:id="rId85" xr:uid="{00000000-0004-0000-0100-000075000000}"/>
    <hyperlink ref="T186" r:id="rId86" xr:uid="{00000000-0004-0000-0100-000076000000}"/>
    <hyperlink ref="T187" r:id="rId87" xr:uid="{00000000-0004-0000-0100-000077000000}"/>
    <hyperlink ref="T188" r:id="rId88" xr:uid="{00000000-0004-0000-0100-000078000000}"/>
    <hyperlink ref="T185" r:id="rId89" xr:uid="{00000000-0004-0000-0100-000079000000}"/>
    <hyperlink ref="T191" r:id="rId90" xr:uid="{00000000-0004-0000-0100-00007A000000}"/>
    <hyperlink ref="T192" r:id="rId91" xr:uid="{00000000-0004-0000-0100-00007B000000}"/>
    <hyperlink ref="T193" r:id="rId92" xr:uid="{00000000-0004-0000-0100-00007D000000}"/>
    <hyperlink ref="T194" r:id="rId93" xr:uid="{00000000-0004-0000-0100-00007F000000}"/>
    <hyperlink ref="T195" r:id="rId94" xr:uid="{00000000-0004-0000-0100-000080000000}"/>
    <hyperlink ref="T196" r:id="rId95" xr:uid="{00000000-0004-0000-0100-000081000000}"/>
    <hyperlink ref="T197" r:id="rId96" xr:uid="{00000000-0004-0000-0100-000082000000}"/>
    <hyperlink ref="T198" r:id="rId97" xr:uid="{00000000-0004-0000-0100-000083000000}"/>
    <hyperlink ref="T199" r:id="rId98" xr:uid="{00000000-0004-0000-0100-000084000000}"/>
    <hyperlink ref="T200" r:id="rId99" xr:uid="{00000000-0004-0000-0100-000086000000}"/>
    <hyperlink ref="T202" r:id="rId100" xr:uid="{00000000-0004-0000-0100-000087000000}"/>
    <hyperlink ref="T203" r:id="rId101" xr:uid="{00000000-0004-0000-0100-000089000000}"/>
    <hyperlink ref="T206" r:id="rId102" xr:uid="{00000000-0004-0000-0100-00008B000000}"/>
    <hyperlink ref="T208" r:id="rId103" xr:uid="{00000000-0004-0000-0100-00008C000000}"/>
    <hyperlink ref="T209" r:id="rId104" xr:uid="{00000000-0004-0000-0100-00008D000000}"/>
    <hyperlink ref="T210" r:id="rId105" xr:uid="{00000000-0004-0000-0100-00008E000000}"/>
    <hyperlink ref="T211" r:id="rId106" xr:uid="{00000000-0004-0000-0100-00008F000000}"/>
    <hyperlink ref="T215" r:id="rId107" xr:uid="{00000000-0004-0000-0100-000090000000}"/>
    <hyperlink ref="T222" r:id="rId108" xr:uid="{00000000-0004-0000-0100-000092000000}"/>
    <hyperlink ref="T223" r:id="rId109" xr:uid="{00000000-0004-0000-0100-000093000000}"/>
    <hyperlink ref="T221" r:id="rId110" xr:uid="{00000000-0004-0000-0100-000094000000}"/>
    <hyperlink ref="T225" r:id="rId111" xr:uid="{00000000-0004-0000-0100-000095000000}"/>
    <hyperlink ref="T226" r:id="rId112" xr:uid="{00000000-0004-0000-0100-000096000000}"/>
    <hyperlink ref="T227" r:id="rId113" xr:uid="{00000000-0004-0000-0100-000097000000}"/>
    <hyperlink ref="T228" r:id="rId114" xr:uid="{00000000-0004-0000-0100-000098000000}"/>
    <hyperlink ref="T235" r:id="rId115" xr:uid="{00000000-0004-0000-0100-00009E000000}"/>
    <hyperlink ref="T238" r:id="rId116" xr:uid="{00000000-0004-0000-0100-00009F000000}"/>
    <hyperlink ref="T239" r:id="rId117" xr:uid="{00000000-0004-0000-0100-0000A1000000}"/>
    <hyperlink ref="T240" r:id="rId118" xr:uid="{00000000-0004-0000-0100-0000A2000000}"/>
    <hyperlink ref="T244" r:id="rId119" xr:uid="{00000000-0004-0000-0100-0000A5000000}"/>
    <hyperlink ref="T248" r:id="rId120" xr:uid="{00000000-0004-0000-0100-0000A7000000}"/>
    <hyperlink ref="T249" r:id="rId121" xr:uid="{00000000-0004-0000-0100-0000A8000000}"/>
    <hyperlink ref="T250" r:id="rId122" xr:uid="{00000000-0004-0000-0100-0000A9000000}"/>
    <hyperlink ref="T252" r:id="rId123" xr:uid="{00000000-0004-0000-0100-0000AA000000}"/>
    <hyperlink ref="T255" r:id="rId124" xr:uid="{00000000-0004-0000-0100-0000AD000000}"/>
    <hyperlink ref="T263" r:id="rId125" xr:uid="{00000000-0004-0000-0100-0000AF000000}"/>
    <hyperlink ref="T260" r:id="rId126" xr:uid="{00000000-0004-0000-0100-0000B0000000}"/>
    <hyperlink ref="T266" r:id="rId127" xr:uid="{00000000-0004-0000-0100-0000B1000000}"/>
    <hyperlink ref="T268" r:id="rId128" xr:uid="{00000000-0004-0000-0100-0000B2000000}"/>
    <hyperlink ref="T269" r:id="rId129" xr:uid="{00000000-0004-0000-0100-0000B3000000}"/>
    <hyperlink ref="T267" r:id="rId130" xr:uid="{00000000-0004-0000-0100-0000B4000000}"/>
    <hyperlink ref="T274" r:id="rId131" xr:uid="{00000000-0004-0000-0100-0000B6000000}"/>
    <hyperlink ref="T275" r:id="rId132" xr:uid="{00000000-0004-0000-0100-0000B7000000}"/>
    <hyperlink ref="T276" r:id="rId133" xr:uid="{00000000-0004-0000-0100-0000B8000000}"/>
    <hyperlink ref="T277" r:id="rId134" xr:uid="{00000000-0004-0000-0100-0000B9000000}"/>
    <hyperlink ref="T285" r:id="rId135" xr:uid="{00000000-0004-0000-0100-0000BB000000}"/>
    <hyperlink ref="T293" r:id="rId136" xr:uid="{00000000-0004-0000-0100-0000BC000000}"/>
    <hyperlink ref="T292" r:id="rId137" xr:uid="{00000000-0004-0000-0100-0000BD000000}"/>
    <hyperlink ref="T290" r:id="rId138" xr:uid="{00000000-0004-0000-0100-0000BE000000}"/>
    <hyperlink ref="T296" r:id="rId139" xr:uid="{00000000-0004-0000-0100-0000C0000000}"/>
    <hyperlink ref="T297" r:id="rId140" xr:uid="{00000000-0004-0000-0100-0000C2000000}"/>
    <hyperlink ref="T298" r:id="rId141" xr:uid="{00000000-0004-0000-0100-0000C3000000}"/>
    <hyperlink ref="T306" r:id="rId142" xr:uid="{00000000-0004-0000-0100-0000C4000000}"/>
    <hyperlink ref="T309" r:id="rId143" xr:uid="{00000000-0004-0000-0100-0000C5000000}"/>
    <hyperlink ref="T310" r:id="rId144" xr:uid="{00000000-0004-0000-0100-0000C7000000}"/>
    <hyperlink ref="T311" r:id="rId145" xr:uid="{00000000-0004-0000-0100-0000C8000000}"/>
    <hyperlink ref="T312" r:id="rId146" xr:uid="{00000000-0004-0000-0100-0000C9000000}"/>
    <hyperlink ref="T313" r:id="rId147" xr:uid="{00000000-0004-0000-0100-0000CA000000}"/>
    <hyperlink ref="T315" r:id="rId148" xr:uid="{00000000-0004-0000-0100-0000CB000000}"/>
    <hyperlink ref="T317" r:id="rId149" xr:uid="{00000000-0004-0000-0100-0000CD000000}"/>
    <hyperlink ref="T318" r:id="rId150" xr:uid="{00000000-0004-0000-0100-0000CE000000}"/>
    <hyperlink ref="T321" r:id="rId151" xr:uid="{00000000-0004-0000-0100-0000D0000000}"/>
    <hyperlink ref="T322" r:id="rId152" xr:uid="{00000000-0004-0000-0100-0000D1000000}"/>
    <hyperlink ref="T323" r:id="rId153" xr:uid="{00000000-0004-0000-0100-0000D2000000}"/>
    <hyperlink ref="T325" r:id="rId154" xr:uid="{00000000-0004-0000-0100-0000D3000000}"/>
    <hyperlink ref="T330" r:id="rId155" xr:uid="{00000000-0004-0000-0100-0000D4000000}"/>
    <hyperlink ref="T329" r:id="rId156" xr:uid="{00000000-0004-0000-0100-0000D5000000}"/>
    <hyperlink ref="T331" r:id="rId157" xr:uid="{00000000-0004-0000-0100-0000D6000000}"/>
    <hyperlink ref="T335" r:id="rId158" xr:uid="{00000000-0004-0000-0100-0000D7000000}"/>
    <hyperlink ref="T336" r:id="rId159" xr:uid="{00000000-0004-0000-0100-0000D8000000}"/>
    <hyperlink ref="T338" r:id="rId160" xr:uid="{00000000-0004-0000-0100-0000D9000000}"/>
    <hyperlink ref="T337" r:id="rId161" xr:uid="{00000000-0004-0000-0100-0000DA000000}"/>
    <hyperlink ref="T346" r:id="rId162" xr:uid="{00000000-0004-0000-0100-0000DC000000}"/>
    <hyperlink ref="T347" r:id="rId163" xr:uid="{00000000-0004-0000-0100-0000DD000000}"/>
    <hyperlink ref="T348" r:id="rId164" xr:uid="{00000000-0004-0000-0100-0000DE000000}"/>
    <hyperlink ref="T349" r:id="rId165" xr:uid="{00000000-0004-0000-0100-0000DF000000}"/>
    <hyperlink ref="T350" r:id="rId166" xr:uid="{00000000-0004-0000-0100-0000E0000000}"/>
    <hyperlink ref="T357" r:id="rId167" xr:uid="{00000000-0004-0000-0100-0000E3000000}"/>
    <hyperlink ref="T363" r:id="rId168" xr:uid="{00000000-0004-0000-0100-0000E4000000}"/>
    <hyperlink ref="T366" r:id="rId169" xr:uid="{00000000-0004-0000-0100-0000E6000000}"/>
    <hyperlink ref="T367" r:id="rId170" xr:uid="{00000000-0004-0000-0100-0000E7000000}"/>
    <hyperlink ref="T370" r:id="rId171" xr:uid="{00000000-0004-0000-0100-0000E9000000}"/>
    <hyperlink ref="T371" r:id="rId172" xr:uid="{00000000-0004-0000-0100-0000EA000000}"/>
    <hyperlink ref="T375" r:id="rId173" xr:uid="{00000000-0004-0000-0100-0000EB000000}"/>
    <hyperlink ref="T382" r:id="rId174" xr:uid="{00000000-0004-0000-0100-0000ED000000}"/>
    <hyperlink ref="T386" r:id="rId175" xr:uid="{00000000-0004-0000-0100-0000F1000000}"/>
    <hyperlink ref="T388" r:id="rId176" xr:uid="{00000000-0004-0000-0100-0000F2000000}"/>
    <hyperlink ref="T389" r:id="rId177" xr:uid="{00000000-0004-0000-0100-0000F3000000}"/>
    <hyperlink ref="T390" r:id="rId178" xr:uid="{00000000-0004-0000-0100-0000F4000000}"/>
    <hyperlink ref="T391" r:id="rId179" xr:uid="{00000000-0004-0000-0100-0000F6000000}"/>
    <hyperlink ref="T404" r:id="rId180" xr:uid="{00000000-0004-0000-0100-0000F9000000}"/>
    <hyperlink ref="T405" r:id="rId181" xr:uid="{00000000-0004-0000-0100-0000FC000000}"/>
    <hyperlink ref="T406" r:id="rId182" xr:uid="{00000000-0004-0000-0100-0000FD000000}"/>
    <hyperlink ref="T412" r:id="rId183" xr:uid="{00000000-0004-0000-0100-0000FF000000}"/>
    <hyperlink ref="T411" r:id="rId184" xr:uid="{00000000-0004-0000-0100-000000010000}"/>
    <hyperlink ref="T410" r:id="rId185" xr:uid="{00000000-0004-0000-0100-000001010000}"/>
    <hyperlink ref="T413" r:id="rId186" xr:uid="{00000000-0004-0000-0100-000002010000}"/>
    <hyperlink ref="T429" r:id="rId187" xr:uid="{00000000-0004-0000-0100-000006010000}"/>
    <hyperlink ref="T431" r:id="rId188" xr:uid="{00000000-0004-0000-0100-000007010000}"/>
    <hyperlink ref="T434" r:id="rId189" xr:uid="{00000000-0004-0000-0100-00000A010000}"/>
    <hyperlink ref="T436" r:id="rId190" xr:uid="{00000000-0004-0000-0100-00000B010000}"/>
    <hyperlink ref="T437" r:id="rId191" xr:uid="{00000000-0004-0000-0100-00000D010000}"/>
    <hyperlink ref="T438" r:id="rId192" xr:uid="{00000000-0004-0000-0100-00000E010000}"/>
    <hyperlink ref="T439" r:id="rId193" xr:uid="{00000000-0004-0000-0100-00000F010000}"/>
    <hyperlink ref="T441" r:id="rId194" xr:uid="{00000000-0004-0000-0100-000010010000}"/>
    <hyperlink ref="T444" r:id="rId195" xr:uid="{00000000-0004-0000-0100-000012010000}"/>
    <hyperlink ref="T448" r:id="rId196" xr:uid="{00000000-0004-0000-0100-000014010000}"/>
    <hyperlink ref="T449" r:id="rId197" xr:uid="{00000000-0004-0000-0100-000015010000}"/>
    <hyperlink ref="T450" r:id="rId198" xr:uid="{00000000-0004-0000-0100-000016010000}"/>
    <hyperlink ref="T451" r:id="rId199" xr:uid="{00000000-0004-0000-0100-000017010000}"/>
    <hyperlink ref="T453" r:id="rId200" xr:uid="{00000000-0004-0000-0100-000019010000}"/>
    <hyperlink ref="T452" r:id="rId201" xr:uid="{00000000-0004-0000-0100-00001A010000}"/>
    <hyperlink ref="T454" r:id="rId202" xr:uid="{00000000-0004-0000-0100-00001B010000}"/>
    <hyperlink ref="T457" r:id="rId203" xr:uid="{00000000-0004-0000-0100-00001C010000}"/>
    <hyperlink ref="T463" r:id="rId204" xr:uid="{00000000-0004-0000-0100-00001D010000}"/>
    <hyperlink ref="T467" r:id="rId205" xr:uid="{00000000-0004-0000-0100-00001F010000}"/>
    <hyperlink ref="T469" r:id="rId206" xr:uid="{00000000-0004-0000-0100-000020010000}"/>
    <hyperlink ref="T471" r:id="rId207" xr:uid="{00000000-0004-0000-0100-000021010000}"/>
    <hyperlink ref="T472" r:id="rId208" xr:uid="{00000000-0004-0000-0100-000022010000}"/>
    <hyperlink ref="T480" r:id="rId209" xr:uid="{00000000-0004-0000-0100-000024010000}"/>
    <hyperlink ref="T481" r:id="rId210" xr:uid="{00000000-0004-0000-0100-000025010000}"/>
    <hyperlink ref="T482" r:id="rId211" xr:uid="{00000000-0004-0000-0100-000028010000}"/>
    <hyperlink ref="T483" r:id="rId212" xr:uid="{00000000-0004-0000-0100-00002A010000}"/>
    <hyperlink ref="T484" r:id="rId213" xr:uid="{00000000-0004-0000-0100-00002C010000}"/>
    <hyperlink ref="T485" r:id="rId214" xr:uid="{00000000-0004-0000-0100-000030010000}"/>
    <hyperlink ref="T486" r:id="rId215" xr:uid="{00000000-0004-0000-0100-000031010000}"/>
    <hyperlink ref="T489" r:id="rId216" xr:uid="{00000000-0004-0000-0100-000033010000}"/>
    <hyperlink ref="T118" r:id="rId217" xr:uid="{CB44E0CE-E0CF-4B5A-B5E6-BB0B4902F388}"/>
    <hyperlink ref="T167" r:id="rId218" xr:uid="{8600CD51-1E96-4C51-A1C9-D18866514125}"/>
    <hyperlink ref="T327" r:id="rId219" xr:uid="{961715A3-A7CD-49E5-B015-B67B50EEC81D}"/>
    <hyperlink ref="T440" r:id="rId220" xr:uid="{65F72C0B-CE47-4464-9990-5C10E0E17DC8}"/>
    <hyperlink ref="T461" r:id="rId221" xr:uid="{64E4153D-EC36-470D-B78E-502BA3CBA50C}"/>
    <hyperlink ref="T487" r:id="rId222" xr:uid="{ADC54694-CF85-4757-AC40-96014BDE0132}"/>
  </hyperlinks>
  <pageMargins left="0.7" right="0.7" top="0.75" bottom="0.75" header="0" footer="0"/>
  <pageSetup orientation="landscape"/>
  <drawing r:id="rId2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96"/>
  <sheetViews>
    <sheetView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B92" sqref="B92"/>
    </sheetView>
  </sheetViews>
  <sheetFormatPr baseColWidth="10" defaultColWidth="14.3984375" defaultRowHeight="15.05" customHeight="1" outlineLevelCol="1" x14ac:dyDescent="0.3"/>
  <cols>
    <col min="1" max="1" width="11.59765625" customWidth="1"/>
    <col min="2" max="2" width="10.296875" customWidth="1"/>
    <col min="3" max="3" width="4" customWidth="1"/>
    <col min="4" max="4" width="12.69921875" customWidth="1"/>
    <col min="5" max="5" width="19.296875" customWidth="1" outlineLevel="1"/>
    <col min="6" max="6" width="35" customWidth="1"/>
    <col min="7" max="7" width="33.09765625" customWidth="1" outlineLevel="1"/>
    <col min="8" max="8" width="26" customWidth="1" outlineLevel="1"/>
    <col min="9" max="9" width="6.8984375" customWidth="1"/>
    <col min="10" max="10" width="108.69921875" customWidth="1"/>
    <col min="11" max="11" width="10.3984375" customWidth="1"/>
    <col min="12" max="12" width="8.09765625" customWidth="1"/>
  </cols>
  <sheetData>
    <row r="1" spans="1:12" ht="14.25" customHeight="1" x14ac:dyDescent="0.3">
      <c r="A1" s="17" t="s">
        <v>2709</v>
      </c>
      <c r="B1" s="305" t="s">
        <v>2710</v>
      </c>
      <c r="C1" s="306" t="s">
        <v>2711</v>
      </c>
      <c r="D1" s="306" t="s">
        <v>2712</v>
      </c>
      <c r="E1" s="306" t="s">
        <v>78</v>
      </c>
      <c r="F1" s="306" t="s">
        <v>2713</v>
      </c>
      <c r="G1" s="306" t="s">
        <v>2714</v>
      </c>
      <c r="H1" s="306" t="s">
        <v>2715</v>
      </c>
      <c r="I1" s="306" t="s">
        <v>2716</v>
      </c>
      <c r="J1" s="307" t="s">
        <v>2717</v>
      </c>
      <c r="K1" s="308" t="s">
        <v>2718</v>
      </c>
      <c r="L1" s="17" t="s">
        <v>65</v>
      </c>
    </row>
    <row r="2" spans="1:12" ht="14.25" customHeight="1" x14ac:dyDescent="0.3">
      <c r="A2" s="10" t="str">
        <f t="shared" ref="A2:A65" si="0">D2</f>
        <v>A</v>
      </c>
      <c r="B2" s="309"/>
      <c r="C2" s="310"/>
      <c r="D2" s="310" t="s">
        <v>144</v>
      </c>
      <c r="E2" s="310"/>
      <c r="F2" s="310"/>
      <c r="G2" s="310"/>
      <c r="H2" s="310"/>
      <c r="I2" s="310">
        <v>0</v>
      </c>
      <c r="J2" s="311" t="s">
        <v>2719</v>
      </c>
      <c r="K2" s="10" t="str">
        <f t="shared" ref="K2:K65" si="1">D2</f>
        <v>A</v>
      </c>
      <c r="L2" s="10">
        <f>VLOOKUP(D2,'Membres 2024'!E$4:G$493,3,FALSE)</f>
        <v>2024</v>
      </c>
    </row>
    <row r="3" spans="1:12" ht="14.25" customHeight="1" x14ac:dyDescent="0.3">
      <c r="A3" s="10">
        <f t="shared" si="0"/>
        <v>4143</v>
      </c>
      <c r="B3" s="362">
        <v>45600</v>
      </c>
      <c r="C3" s="363"/>
      <c r="D3" s="365">
        <v>4143</v>
      </c>
      <c r="E3" s="363" t="s">
        <v>3761</v>
      </c>
      <c r="F3" s="363" t="s">
        <v>3762</v>
      </c>
      <c r="G3" s="363" t="s">
        <v>3763</v>
      </c>
      <c r="H3" s="363" t="s">
        <v>2739</v>
      </c>
      <c r="I3" s="363">
        <v>310</v>
      </c>
      <c r="J3" s="363" t="s">
        <v>3764</v>
      </c>
      <c r="K3" s="10">
        <f t="shared" si="1"/>
        <v>4143</v>
      </c>
      <c r="L3" s="10">
        <f>VLOOKUP(D3,'Membres 2024'!E$4:G$493,3,FALSE)</f>
        <v>2024</v>
      </c>
    </row>
    <row r="4" spans="1:12" ht="14.25" customHeight="1" x14ac:dyDescent="0.3">
      <c r="A4" s="10">
        <f t="shared" si="0"/>
        <v>4142</v>
      </c>
      <c r="B4" s="362">
        <v>45600</v>
      </c>
      <c r="C4" s="363"/>
      <c r="D4" s="366">
        <v>4142</v>
      </c>
      <c r="E4" s="363" t="s">
        <v>3756</v>
      </c>
      <c r="F4" s="363" t="s">
        <v>3757</v>
      </c>
      <c r="G4" s="363" t="s">
        <v>3758</v>
      </c>
      <c r="H4" s="363" t="s">
        <v>3759</v>
      </c>
      <c r="I4" s="363">
        <v>240</v>
      </c>
      <c r="J4" s="363" t="s">
        <v>3760</v>
      </c>
      <c r="K4" s="10">
        <f t="shared" si="1"/>
        <v>4142</v>
      </c>
      <c r="L4" s="10">
        <f>VLOOKUP(D4,'Membres 2024'!E$4:G$493,3,FALSE)</f>
        <v>2024</v>
      </c>
    </row>
    <row r="5" spans="1:12" ht="14.25" customHeight="1" x14ac:dyDescent="0.3">
      <c r="A5" s="10">
        <f t="shared" si="0"/>
        <v>4141</v>
      </c>
      <c r="B5" s="362">
        <v>45594</v>
      </c>
      <c r="C5" s="363"/>
      <c r="D5" s="365">
        <v>4141</v>
      </c>
      <c r="E5" s="363" t="s">
        <v>3752</v>
      </c>
      <c r="F5" s="363" t="s">
        <v>3753</v>
      </c>
      <c r="G5" s="363" t="s">
        <v>3754</v>
      </c>
      <c r="H5" s="363" t="s">
        <v>3280</v>
      </c>
      <c r="I5" s="363">
        <v>60</v>
      </c>
      <c r="J5" s="363" t="s">
        <v>3755</v>
      </c>
      <c r="K5" s="10">
        <f t="shared" si="1"/>
        <v>4141</v>
      </c>
      <c r="L5" s="10">
        <f>VLOOKUP(D5,'Membres 2024'!E$4:G$493,3,FALSE)</f>
        <v>2024</v>
      </c>
    </row>
    <row r="6" spans="1:12" ht="14.25" customHeight="1" x14ac:dyDescent="0.3">
      <c r="A6" s="10">
        <f t="shared" si="0"/>
        <v>4140</v>
      </c>
      <c r="B6" s="362">
        <v>45593</v>
      </c>
      <c r="C6" s="363"/>
      <c r="D6" s="365">
        <v>4140</v>
      </c>
      <c r="E6" s="363" t="s">
        <v>3747</v>
      </c>
      <c r="F6" s="363" t="s">
        <v>3748</v>
      </c>
      <c r="G6" s="363" t="s">
        <v>3749</v>
      </c>
      <c r="H6" s="363" t="s">
        <v>3750</v>
      </c>
      <c r="I6" s="363">
        <v>310</v>
      </c>
      <c r="J6" s="363" t="s">
        <v>3751</v>
      </c>
      <c r="K6" s="10">
        <f t="shared" si="1"/>
        <v>4140</v>
      </c>
      <c r="L6" s="10">
        <f>VLOOKUP(D6,'Membres 2024'!E$4:G$493,3,FALSE)</f>
        <v>2024</v>
      </c>
    </row>
    <row r="7" spans="1:12" ht="14.25" customHeight="1" x14ac:dyDescent="0.3">
      <c r="A7" s="10">
        <f t="shared" si="0"/>
        <v>4133</v>
      </c>
      <c r="B7" s="369">
        <v>45583</v>
      </c>
      <c r="C7" s="371"/>
      <c r="D7" s="376">
        <v>4133</v>
      </c>
      <c r="E7" s="371" t="s">
        <v>2720</v>
      </c>
      <c r="F7" s="371" t="s">
        <v>518</v>
      </c>
      <c r="G7" s="371" t="s">
        <v>2721</v>
      </c>
      <c r="H7" s="371" t="s">
        <v>2722</v>
      </c>
      <c r="I7" s="371">
        <v>30</v>
      </c>
      <c r="J7" s="371" t="s">
        <v>2723</v>
      </c>
      <c r="K7" s="10">
        <f t="shared" si="1"/>
        <v>4133</v>
      </c>
      <c r="L7" s="10">
        <f>VLOOKUP(D7,'Membres 2024'!E$4:G$493,3,FALSE)</f>
        <v>2024</v>
      </c>
    </row>
    <row r="8" spans="1:12" ht="14.25" customHeight="1" x14ac:dyDescent="0.3">
      <c r="A8" s="10">
        <f t="shared" si="0"/>
        <v>4132</v>
      </c>
      <c r="B8" s="369">
        <v>45582</v>
      </c>
      <c r="C8" s="371"/>
      <c r="D8" s="373">
        <v>4132</v>
      </c>
      <c r="E8" s="371" t="s">
        <v>2724</v>
      </c>
      <c r="F8" s="371" t="s">
        <v>2122</v>
      </c>
      <c r="G8" s="371" t="s">
        <v>2725</v>
      </c>
      <c r="H8" s="371" t="s">
        <v>2726</v>
      </c>
      <c r="I8" s="371">
        <v>20.2</v>
      </c>
      <c r="J8" s="371" t="s">
        <v>2727</v>
      </c>
      <c r="K8" s="10">
        <f t="shared" si="1"/>
        <v>4132</v>
      </c>
      <c r="L8" s="10">
        <f>VLOOKUP(D8,'Membres 2024'!E$4:G$493,3,FALSE)</f>
        <v>2024</v>
      </c>
    </row>
    <row r="9" spans="1:12" ht="14.25" customHeight="1" x14ac:dyDescent="0.3">
      <c r="A9" s="10">
        <f t="shared" si="0"/>
        <v>4131</v>
      </c>
      <c r="B9" s="369">
        <v>45581</v>
      </c>
      <c r="C9" s="371"/>
      <c r="D9" s="373">
        <v>4131</v>
      </c>
      <c r="E9" s="371" t="s">
        <v>2728</v>
      </c>
      <c r="F9" s="371" t="s">
        <v>970</v>
      </c>
      <c r="G9" s="371" t="s">
        <v>2729</v>
      </c>
      <c r="H9" s="371" t="s">
        <v>2730</v>
      </c>
      <c r="I9" s="371">
        <v>20.2</v>
      </c>
      <c r="J9" s="371" t="s">
        <v>2731</v>
      </c>
      <c r="K9" s="10">
        <f t="shared" si="1"/>
        <v>4131</v>
      </c>
      <c r="L9" s="10">
        <f>VLOOKUP(D9,'Membres 2024'!E$4:G$493,3,FALSE)</f>
        <v>2024</v>
      </c>
    </row>
    <row r="10" spans="1:12" ht="14.25" customHeight="1" x14ac:dyDescent="0.3">
      <c r="A10" s="10">
        <f t="shared" si="0"/>
        <v>4130</v>
      </c>
      <c r="B10" s="369">
        <v>45579</v>
      </c>
      <c r="C10" s="371"/>
      <c r="D10" s="373">
        <v>4130</v>
      </c>
      <c r="E10" s="371" t="s">
        <v>2732</v>
      </c>
      <c r="F10" s="371" t="s">
        <v>2733</v>
      </c>
      <c r="G10" s="371" t="s">
        <v>2734</v>
      </c>
      <c r="H10" s="371" t="s">
        <v>2735</v>
      </c>
      <c r="I10" s="371">
        <v>5.8</v>
      </c>
      <c r="J10" s="371" t="s">
        <v>2736</v>
      </c>
      <c r="K10" s="10">
        <f t="shared" si="1"/>
        <v>4130</v>
      </c>
      <c r="L10" s="10">
        <f>VLOOKUP(D10,'Membres 2024'!E$4:G$493,3,FALSE)</f>
        <v>2024</v>
      </c>
    </row>
    <row r="11" spans="1:12" ht="14.25" customHeight="1" x14ac:dyDescent="0.3">
      <c r="A11" s="10">
        <f t="shared" si="0"/>
        <v>4129</v>
      </c>
      <c r="B11" s="369">
        <v>45567</v>
      </c>
      <c r="C11" s="371"/>
      <c r="D11" s="378">
        <v>4129</v>
      </c>
      <c r="E11" s="371" t="s">
        <v>2737</v>
      </c>
      <c r="F11" s="371" t="s">
        <v>957</v>
      </c>
      <c r="G11" s="371" t="s">
        <v>2738</v>
      </c>
      <c r="H11" s="371" t="s">
        <v>2739</v>
      </c>
      <c r="I11" s="371">
        <v>280</v>
      </c>
      <c r="J11" s="371" t="s">
        <v>2740</v>
      </c>
      <c r="K11" s="10">
        <f t="shared" si="1"/>
        <v>4129</v>
      </c>
      <c r="L11" s="10" t="e">
        <f>VLOOKUP(D11,'Membres 2024'!E$4:G$493,3,FALSE)</f>
        <v>#N/A</v>
      </c>
    </row>
    <row r="12" spans="1:12" ht="14.25" customHeight="1" x14ac:dyDescent="0.3">
      <c r="A12" s="10">
        <f t="shared" si="0"/>
        <v>4128</v>
      </c>
      <c r="B12" s="369">
        <v>45560</v>
      </c>
      <c r="C12" s="371"/>
      <c r="D12" s="373">
        <v>4128</v>
      </c>
      <c r="E12" s="371" t="s">
        <v>2741</v>
      </c>
      <c r="F12" s="371" t="s">
        <v>308</v>
      </c>
      <c r="G12" s="371" t="s">
        <v>2742</v>
      </c>
      <c r="H12" s="371" t="s">
        <v>2739</v>
      </c>
      <c r="I12" s="371">
        <v>200</v>
      </c>
      <c r="J12" s="371" t="s">
        <v>2743</v>
      </c>
      <c r="K12" s="10">
        <f t="shared" si="1"/>
        <v>4128</v>
      </c>
      <c r="L12" s="10">
        <f>VLOOKUP(D12,'Membres 2024'!E$4:G$493,3,FALSE)</f>
        <v>2024</v>
      </c>
    </row>
    <row r="13" spans="1:12" ht="14.25" customHeight="1" x14ac:dyDescent="0.3">
      <c r="A13" s="10">
        <f t="shared" si="0"/>
        <v>4127</v>
      </c>
      <c r="B13" s="369">
        <v>45560</v>
      </c>
      <c r="C13" s="371"/>
      <c r="D13" s="373">
        <v>4127</v>
      </c>
      <c r="E13" s="371" t="s">
        <v>2741</v>
      </c>
      <c r="F13" s="371" t="s">
        <v>308</v>
      </c>
      <c r="G13" s="371" t="s">
        <v>2742</v>
      </c>
      <c r="H13" s="371" t="s">
        <v>2739</v>
      </c>
      <c r="I13" s="371">
        <v>240</v>
      </c>
      <c r="J13" s="371" t="s">
        <v>2744</v>
      </c>
      <c r="K13" s="10">
        <f t="shared" si="1"/>
        <v>4127</v>
      </c>
      <c r="L13" s="10">
        <f>VLOOKUP(D13,'Membres 2024'!E$4:G$493,3,FALSE)</f>
        <v>2024</v>
      </c>
    </row>
    <row r="14" spans="1:12" ht="14.25" customHeight="1" x14ac:dyDescent="0.3">
      <c r="A14" s="10">
        <f t="shared" si="0"/>
        <v>4126.5</v>
      </c>
      <c r="B14" s="369">
        <v>45560</v>
      </c>
      <c r="C14" s="371"/>
      <c r="D14" s="373">
        <v>4126.5</v>
      </c>
      <c r="E14" s="371" t="s">
        <v>2741</v>
      </c>
      <c r="F14" s="371" t="s">
        <v>2745</v>
      </c>
      <c r="G14" s="371"/>
      <c r="H14" s="371"/>
      <c r="I14" s="371">
        <v>-35</v>
      </c>
      <c r="J14" s="371" t="s">
        <v>2746</v>
      </c>
      <c r="K14" s="10">
        <f t="shared" si="1"/>
        <v>4126.5</v>
      </c>
      <c r="L14" s="10">
        <f>VLOOKUP(D14,'Membres 2024'!E$4:G$493,3,FALSE)</f>
        <v>2024</v>
      </c>
    </row>
    <row r="15" spans="1:12" ht="14.25" customHeight="1" x14ac:dyDescent="0.3">
      <c r="A15" s="10">
        <f t="shared" si="0"/>
        <v>4126</v>
      </c>
      <c r="B15" s="369">
        <v>45560</v>
      </c>
      <c r="C15" s="371"/>
      <c r="D15" s="373">
        <v>4126</v>
      </c>
      <c r="E15" s="371" t="s">
        <v>2741</v>
      </c>
      <c r="F15" s="371" t="s">
        <v>2745</v>
      </c>
      <c r="G15" s="371"/>
      <c r="H15" s="371"/>
      <c r="I15" s="371">
        <v>-35</v>
      </c>
      <c r="J15" s="371" t="s">
        <v>2747</v>
      </c>
      <c r="K15" s="10">
        <f t="shared" si="1"/>
        <v>4126</v>
      </c>
      <c r="L15" s="10">
        <f>VLOOKUP(D15,'Membres 2024'!E$4:G$493,3,FALSE)</f>
        <v>2024</v>
      </c>
    </row>
    <row r="16" spans="1:12" ht="14.25" customHeight="1" x14ac:dyDescent="0.3">
      <c r="A16" s="10">
        <f t="shared" si="0"/>
        <v>4125</v>
      </c>
      <c r="B16" s="369">
        <v>45559</v>
      </c>
      <c r="C16" s="371"/>
      <c r="D16" s="373">
        <v>4125</v>
      </c>
      <c r="E16" s="371" t="s">
        <v>2748</v>
      </c>
      <c r="F16" s="371" t="s">
        <v>1980</v>
      </c>
      <c r="G16" s="371" t="s">
        <v>2749</v>
      </c>
      <c r="H16" s="371" t="s">
        <v>2750</v>
      </c>
      <c r="I16" s="371">
        <v>340</v>
      </c>
      <c r="J16" s="371" t="s">
        <v>2751</v>
      </c>
      <c r="K16" s="10">
        <f t="shared" si="1"/>
        <v>4125</v>
      </c>
      <c r="L16" s="10">
        <f>VLOOKUP(D16,'Membres 2024'!E$4:G$493,3,FALSE)</f>
        <v>2024</v>
      </c>
    </row>
    <row r="17" spans="1:12" ht="14.25" customHeight="1" x14ac:dyDescent="0.3">
      <c r="A17" s="10">
        <f t="shared" si="0"/>
        <v>4124</v>
      </c>
      <c r="B17" s="312">
        <v>45558</v>
      </c>
      <c r="C17" s="15"/>
      <c r="D17" s="316">
        <v>4124</v>
      </c>
      <c r="E17" s="15" t="s">
        <v>2752</v>
      </c>
      <c r="F17" s="15" t="s">
        <v>2405</v>
      </c>
      <c r="G17" s="15" t="s">
        <v>2753</v>
      </c>
      <c r="H17" s="15" t="s">
        <v>2754</v>
      </c>
      <c r="I17" s="15">
        <v>5</v>
      </c>
      <c r="J17" s="15" t="s">
        <v>2755</v>
      </c>
      <c r="K17" s="10">
        <f t="shared" si="1"/>
        <v>4124</v>
      </c>
      <c r="L17" s="10" t="e">
        <f>VLOOKUP(D17,'Membres 2024'!E$4:G$493,3,FALSE)</f>
        <v>#N/A</v>
      </c>
    </row>
    <row r="18" spans="1:12" ht="14.25" customHeight="1" x14ac:dyDescent="0.3">
      <c r="A18" s="10">
        <f t="shared" si="0"/>
        <v>4123</v>
      </c>
      <c r="B18" s="312">
        <v>45558</v>
      </c>
      <c r="C18" s="15"/>
      <c r="D18" s="313">
        <v>4123</v>
      </c>
      <c r="E18" s="15" t="s">
        <v>2756</v>
      </c>
      <c r="F18" s="15" t="s">
        <v>2187</v>
      </c>
      <c r="G18" s="15" t="s">
        <v>2757</v>
      </c>
      <c r="H18" s="15" t="s">
        <v>2758</v>
      </c>
      <c r="I18" s="15">
        <v>260</v>
      </c>
      <c r="J18" s="315" t="s">
        <v>2759</v>
      </c>
      <c r="K18" s="10">
        <f t="shared" si="1"/>
        <v>4123</v>
      </c>
      <c r="L18" s="10">
        <f>VLOOKUP(D18,'Membres 2024'!E$4:G$493,3,FALSE)</f>
        <v>2024</v>
      </c>
    </row>
    <row r="19" spans="1:12" ht="14.25" customHeight="1" x14ac:dyDescent="0.3">
      <c r="A19" s="10">
        <f t="shared" si="0"/>
        <v>4122</v>
      </c>
      <c r="B19" s="312">
        <v>45558</v>
      </c>
      <c r="C19" s="15"/>
      <c r="D19" s="313">
        <v>4122</v>
      </c>
      <c r="E19" s="15" t="s">
        <v>2752</v>
      </c>
      <c r="F19" s="15" t="s">
        <v>2405</v>
      </c>
      <c r="G19" s="15" t="s">
        <v>2753</v>
      </c>
      <c r="H19" s="15" t="s">
        <v>2754</v>
      </c>
      <c r="I19" s="15">
        <v>5</v>
      </c>
      <c r="J19" s="15" t="s">
        <v>2755</v>
      </c>
      <c r="K19" s="10">
        <f t="shared" si="1"/>
        <v>4122</v>
      </c>
      <c r="L19" s="10">
        <f>VLOOKUP(D19,'Membres 2024'!E$4:G$493,3,FALSE)</f>
        <v>2024</v>
      </c>
    </row>
    <row r="20" spans="1:12" ht="14.25" customHeight="1" x14ac:dyDescent="0.3">
      <c r="A20" s="10">
        <f t="shared" si="0"/>
        <v>4121</v>
      </c>
      <c r="B20" s="312">
        <v>45554</v>
      </c>
      <c r="C20" s="15"/>
      <c r="D20" s="314">
        <v>4121</v>
      </c>
      <c r="E20" s="15" t="s">
        <v>2760</v>
      </c>
      <c r="F20" s="15" t="s">
        <v>1439</v>
      </c>
      <c r="G20" s="15" t="s">
        <v>2761</v>
      </c>
      <c r="H20" s="15" t="s">
        <v>2762</v>
      </c>
      <c r="I20" s="15">
        <v>240</v>
      </c>
      <c r="J20" s="315" t="s">
        <v>2763</v>
      </c>
      <c r="K20" s="10">
        <f t="shared" si="1"/>
        <v>4121</v>
      </c>
      <c r="L20" s="10">
        <f>VLOOKUP(D20,'Membres 2024'!E$4:G$493,3,FALSE)</f>
        <v>2024</v>
      </c>
    </row>
    <row r="21" spans="1:12" ht="14.25" customHeight="1" x14ac:dyDescent="0.3">
      <c r="A21" s="10">
        <f t="shared" si="0"/>
        <v>4120</v>
      </c>
      <c r="B21" s="312">
        <v>45552</v>
      </c>
      <c r="C21" s="15"/>
      <c r="D21" s="314">
        <v>4120</v>
      </c>
      <c r="E21" s="15" t="s">
        <v>2764</v>
      </c>
      <c r="F21" s="15" t="s">
        <v>964</v>
      </c>
      <c r="G21" s="15" t="s">
        <v>2765</v>
      </c>
      <c r="H21" s="15" t="s">
        <v>2766</v>
      </c>
      <c r="I21" s="15">
        <v>157</v>
      </c>
      <c r="J21" s="15" t="s">
        <v>2767</v>
      </c>
      <c r="K21" s="10">
        <f t="shared" si="1"/>
        <v>4120</v>
      </c>
      <c r="L21" s="10">
        <f>VLOOKUP(D21,'Membres 2024'!E$4:G$493,3,FALSE)</f>
        <v>2024</v>
      </c>
    </row>
    <row r="22" spans="1:12" ht="14.25" customHeight="1" x14ac:dyDescent="0.3">
      <c r="A22" s="10">
        <f t="shared" si="0"/>
        <v>4119</v>
      </c>
      <c r="B22" s="312">
        <v>45551</v>
      </c>
      <c r="C22" s="15"/>
      <c r="D22" s="313">
        <v>4119</v>
      </c>
      <c r="E22" s="15" t="s">
        <v>2768</v>
      </c>
      <c r="F22" s="15" t="s">
        <v>1385</v>
      </c>
      <c r="G22" s="15" t="s">
        <v>2769</v>
      </c>
      <c r="H22" s="15" t="s">
        <v>2770</v>
      </c>
      <c r="I22" s="15">
        <v>310</v>
      </c>
      <c r="J22" s="15" t="s">
        <v>2771</v>
      </c>
      <c r="K22" s="10">
        <f t="shared" si="1"/>
        <v>4119</v>
      </c>
      <c r="L22" s="10">
        <f>VLOOKUP(D22,'Membres 2024'!E$4:G$493,3,FALSE)</f>
        <v>2024</v>
      </c>
    </row>
    <row r="23" spans="1:12" ht="14.25" customHeight="1" x14ac:dyDescent="0.3">
      <c r="A23" s="10">
        <f t="shared" si="0"/>
        <v>4118</v>
      </c>
      <c r="B23" s="312">
        <v>45551</v>
      </c>
      <c r="C23" s="15"/>
      <c r="D23" s="314">
        <v>4118</v>
      </c>
      <c r="E23" s="15" t="s">
        <v>2772</v>
      </c>
      <c r="F23" s="15" t="s">
        <v>894</v>
      </c>
      <c r="G23" s="15" t="s">
        <v>2773</v>
      </c>
      <c r="H23" s="15" t="s">
        <v>2774</v>
      </c>
      <c r="I23" s="15">
        <v>100</v>
      </c>
      <c r="J23" s="15" t="s">
        <v>2775</v>
      </c>
      <c r="K23" s="10">
        <f t="shared" si="1"/>
        <v>4118</v>
      </c>
      <c r="L23" s="10">
        <f>VLOOKUP(D23,'Membres 2024'!E$4:G$493,3,FALSE)</f>
        <v>2024</v>
      </c>
    </row>
    <row r="24" spans="1:12" ht="14.25" customHeight="1" x14ac:dyDescent="0.3">
      <c r="A24" s="10">
        <f t="shared" si="0"/>
        <v>4117</v>
      </c>
      <c r="B24" s="312">
        <v>45547</v>
      </c>
      <c r="C24" s="15"/>
      <c r="D24" s="313">
        <v>4117</v>
      </c>
      <c r="E24" s="15" t="s">
        <v>2776</v>
      </c>
      <c r="F24" s="15" t="s">
        <v>941</v>
      </c>
      <c r="G24" s="15" t="s">
        <v>2777</v>
      </c>
      <c r="H24" s="15" t="s">
        <v>2778</v>
      </c>
      <c r="I24" s="15">
        <v>30</v>
      </c>
      <c r="J24" s="15" t="s">
        <v>2779</v>
      </c>
      <c r="K24" s="10">
        <f t="shared" si="1"/>
        <v>4117</v>
      </c>
      <c r="L24" s="10">
        <f>VLOOKUP(D24,'Membres 2024'!E$4:G$493,3,FALSE)</f>
        <v>2024</v>
      </c>
    </row>
    <row r="25" spans="1:12" ht="14.25" customHeight="1" x14ac:dyDescent="0.3">
      <c r="A25" s="10">
        <f t="shared" si="0"/>
        <v>4116</v>
      </c>
      <c r="B25" s="312">
        <v>45544</v>
      </c>
      <c r="C25" s="15"/>
      <c r="D25" s="314">
        <v>4116</v>
      </c>
      <c r="E25" s="15" t="s">
        <v>2780</v>
      </c>
      <c r="F25" s="15" t="s">
        <v>2218</v>
      </c>
      <c r="G25" s="15" t="s">
        <v>2781</v>
      </c>
      <c r="H25" s="15" t="s">
        <v>2739</v>
      </c>
      <c r="I25" s="320">
        <v>230</v>
      </c>
      <c r="J25" s="15" t="s">
        <v>2782</v>
      </c>
      <c r="K25" s="10">
        <f t="shared" si="1"/>
        <v>4116</v>
      </c>
      <c r="L25" s="10">
        <f>VLOOKUP(D25,'Membres 2024'!E$4:G$493,3,FALSE)</f>
        <v>2024</v>
      </c>
    </row>
    <row r="26" spans="1:12" ht="14.25" customHeight="1" x14ac:dyDescent="0.3">
      <c r="A26" s="10">
        <f t="shared" si="0"/>
        <v>4115</v>
      </c>
      <c r="B26" s="312">
        <v>45544</v>
      </c>
      <c r="C26" s="15"/>
      <c r="D26" s="321">
        <v>4115</v>
      </c>
      <c r="E26" s="15" t="s">
        <v>2783</v>
      </c>
      <c r="F26" s="15" t="s">
        <v>308</v>
      </c>
      <c r="G26" s="15" t="s">
        <v>2742</v>
      </c>
      <c r="H26" s="15" t="s">
        <v>2739</v>
      </c>
      <c r="I26" s="15">
        <v>30</v>
      </c>
      <c r="J26" s="15" t="s">
        <v>2784</v>
      </c>
      <c r="K26" s="10">
        <f t="shared" si="1"/>
        <v>4115</v>
      </c>
      <c r="L26" s="10">
        <f>VLOOKUP(D26,'Membres 2024'!E$4:G$493,3,FALSE)</f>
        <v>2024</v>
      </c>
    </row>
    <row r="27" spans="1:12" ht="14.25" customHeight="1" x14ac:dyDescent="0.3">
      <c r="A27" s="10">
        <f t="shared" si="0"/>
        <v>4114</v>
      </c>
      <c r="B27" s="312">
        <v>45544</v>
      </c>
      <c r="C27" s="15"/>
      <c r="D27" s="321">
        <v>4114</v>
      </c>
      <c r="E27" s="15" t="s">
        <v>2783</v>
      </c>
      <c r="F27" s="15" t="s">
        <v>308</v>
      </c>
      <c r="G27" s="15" t="s">
        <v>2742</v>
      </c>
      <c r="H27" s="15" t="s">
        <v>2739</v>
      </c>
      <c r="I27" s="15">
        <v>30</v>
      </c>
      <c r="J27" s="15" t="s">
        <v>2785</v>
      </c>
      <c r="K27" s="10">
        <f t="shared" si="1"/>
        <v>4114</v>
      </c>
      <c r="L27" s="10">
        <f>VLOOKUP(D27,'Membres 2024'!E$4:G$493,3,FALSE)</f>
        <v>2024</v>
      </c>
    </row>
    <row r="28" spans="1:12" ht="14.25" customHeight="1" x14ac:dyDescent="0.3">
      <c r="A28" s="10">
        <f t="shared" si="0"/>
        <v>4113</v>
      </c>
      <c r="B28" s="312">
        <v>45544</v>
      </c>
      <c r="C28" s="15"/>
      <c r="D28" s="321">
        <v>4113</v>
      </c>
      <c r="E28" s="15" t="s">
        <v>2783</v>
      </c>
      <c r="F28" s="15" t="s">
        <v>308</v>
      </c>
      <c r="G28" s="15" t="s">
        <v>2742</v>
      </c>
      <c r="H28" s="15" t="s">
        <v>2739</v>
      </c>
      <c r="I28" s="15">
        <v>30</v>
      </c>
      <c r="J28" s="15" t="s">
        <v>2786</v>
      </c>
      <c r="K28" s="10">
        <f t="shared" si="1"/>
        <v>4113</v>
      </c>
      <c r="L28" s="10">
        <f>VLOOKUP(D28,'Membres 2024'!E$4:G$493,3,FALSE)</f>
        <v>2024</v>
      </c>
    </row>
    <row r="29" spans="1:12" ht="14.25" customHeight="1" x14ac:dyDescent="0.3">
      <c r="A29" s="10">
        <f t="shared" si="0"/>
        <v>4112</v>
      </c>
      <c r="B29" s="312">
        <v>45544</v>
      </c>
      <c r="C29" s="15"/>
      <c r="D29" s="321">
        <v>4112</v>
      </c>
      <c r="E29" s="15" t="s">
        <v>2783</v>
      </c>
      <c r="F29" s="15" t="s">
        <v>308</v>
      </c>
      <c r="G29" s="15" t="s">
        <v>2742</v>
      </c>
      <c r="H29" s="15" t="s">
        <v>2739</v>
      </c>
      <c r="I29" s="15">
        <v>30</v>
      </c>
      <c r="J29" s="15" t="s">
        <v>2787</v>
      </c>
      <c r="K29" s="10">
        <f t="shared" si="1"/>
        <v>4112</v>
      </c>
      <c r="L29" s="10">
        <f>VLOOKUP(D29,'Membres 2024'!E$4:G$493,3,FALSE)</f>
        <v>2024</v>
      </c>
    </row>
    <row r="30" spans="1:12" ht="14.25" customHeight="1" x14ac:dyDescent="0.3">
      <c r="A30" s="10">
        <f t="shared" si="0"/>
        <v>4111</v>
      </c>
      <c r="B30" s="312">
        <v>45544</v>
      </c>
      <c r="C30" s="15"/>
      <c r="D30" s="321">
        <v>4111</v>
      </c>
      <c r="E30" s="15" t="s">
        <v>2783</v>
      </c>
      <c r="F30" s="15" t="s">
        <v>308</v>
      </c>
      <c r="G30" s="15" t="s">
        <v>2742</v>
      </c>
      <c r="H30" s="15" t="s">
        <v>2739</v>
      </c>
      <c r="I30" s="15">
        <v>30</v>
      </c>
      <c r="J30" s="15" t="s">
        <v>2788</v>
      </c>
      <c r="K30" s="10">
        <f t="shared" si="1"/>
        <v>4111</v>
      </c>
      <c r="L30" s="10">
        <f>VLOOKUP(D30,'Membres 2024'!E$4:G$493,3,FALSE)</f>
        <v>2024</v>
      </c>
    </row>
    <row r="31" spans="1:12" ht="14.25" customHeight="1" x14ac:dyDescent="0.3">
      <c r="A31" s="10">
        <f t="shared" si="0"/>
        <v>4110</v>
      </c>
      <c r="B31" s="317">
        <v>45544</v>
      </c>
      <c r="C31" s="318"/>
      <c r="D31" s="379">
        <v>4110</v>
      </c>
      <c r="E31" s="318" t="s">
        <v>2783</v>
      </c>
      <c r="F31" s="6" t="s">
        <v>308</v>
      </c>
      <c r="G31" s="318" t="s">
        <v>2742</v>
      </c>
      <c r="H31" s="318" t="s">
        <v>2739</v>
      </c>
      <c r="I31" s="318">
        <v>30</v>
      </c>
      <c r="J31" s="318" t="s">
        <v>2789</v>
      </c>
      <c r="K31" s="10">
        <f t="shared" si="1"/>
        <v>4110</v>
      </c>
      <c r="L31" s="10">
        <f>VLOOKUP(D31,'Membres 2024'!E$4:G$493,3,FALSE)</f>
        <v>2024</v>
      </c>
    </row>
    <row r="32" spans="1:12" ht="14.25" customHeight="1" x14ac:dyDescent="0.3">
      <c r="A32" s="10">
        <f t="shared" si="0"/>
        <v>4109</v>
      </c>
      <c r="B32" s="312">
        <v>45544</v>
      </c>
      <c r="C32" s="318"/>
      <c r="D32" s="321">
        <v>4109</v>
      </c>
      <c r="E32" s="15" t="s">
        <v>2783</v>
      </c>
      <c r="F32" s="319" t="s">
        <v>308</v>
      </c>
      <c r="G32" s="15" t="s">
        <v>2742</v>
      </c>
      <c r="H32" s="15" t="s">
        <v>2739</v>
      </c>
      <c r="I32" s="15">
        <v>30</v>
      </c>
      <c r="J32" s="15" t="s">
        <v>2790</v>
      </c>
      <c r="K32" s="10">
        <f t="shared" si="1"/>
        <v>4109</v>
      </c>
      <c r="L32" s="10">
        <f>VLOOKUP(D32,'Membres 2024'!E$4:G$493,3,FALSE)</f>
        <v>2024</v>
      </c>
    </row>
    <row r="33" spans="1:12" ht="14.25" customHeight="1" x14ac:dyDescent="0.3">
      <c r="A33" s="10">
        <f t="shared" si="0"/>
        <v>4108</v>
      </c>
      <c r="B33" s="312">
        <v>45544</v>
      </c>
      <c r="C33" s="318"/>
      <c r="D33" s="321">
        <v>4108</v>
      </c>
      <c r="E33" s="15" t="s">
        <v>2783</v>
      </c>
      <c r="F33" s="319" t="s">
        <v>308</v>
      </c>
      <c r="G33" s="15" t="s">
        <v>2742</v>
      </c>
      <c r="H33" s="15" t="s">
        <v>2739</v>
      </c>
      <c r="I33" s="15">
        <v>30</v>
      </c>
      <c r="J33" s="15" t="s">
        <v>2791</v>
      </c>
      <c r="K33" s="10">
        <f t="shared" si="1"/>
        <v>4108</v>
      </c>
      <c r="L33" s="10">
        <f>VLOOKUP(D33,'Membres 2024'!E$4:G$493,3,FALSE)</f>
        <v>2024</v>
      </c>
    </row>
    <row r="34" spans="1:12" ht="14.25" customHeight="1" x14ac:dyDescent="0.3">
      <c r="A34" s="10">
        <f t="shared" si="0"/>
        <v>4107</v>
      </c>
      <c r="B34" s="312">
        <v>45544</v>
      </c>
      <c r="C34" s="318"/>
      <c r="D34" s="321">
        <v>4107</v>
      </c>
      <c r="E34" s="15" t="s">
        <v>2783</v>
      </c>
      <c r="F34" s="319" t="s">
        <v>308</v>
      </c>
      <c r="G34" s="15" t="s">
        <v>2742</v>
      </c>
      <c r="H34" s="15" t="s">
        <v>2739</v>
      </c>
      <c r="I34" s="15">
        <v>30</v>
      </c>
      <c r="J34" s="15" t="s">
        <v>2792</v>
      </c>
      <c r="K34" s="10">
        <f t="shared" si="1"/>
        <v>4107</v>
      </c>
      <c r="L34" s="10">
        <f>VLOOKUP(D34,'Membres 2024'!E$4:G$493,3,FALSE)</f>
        <v>2024</v>
      </c>
    </row>
    <row r="35" spans="1:12" ht="14.25" customHeight="1" x14ac:dyDescent="0.3">
      <c r="A35" s="10">
        <f t="shared" si="0"/>
        <v>4106</v>
      </c>
      <c r="B35" s="312">
        <v>45544</v>
      </c>
      <c r="C35" s="318"/>
      <c r="D35" s="321">
        <v>4106</v>
      </c>
      <c r="E35" s="15" t="s">
        <v>2783</v>
      </c>
      <c r="F35" s="319" t="s">
        <v>308</v>
      </c>
      <c r="G35" s="15" t="s">
        <v>2742</v>
      </c>
      <c r="H35" s="15" t="s">
        <v>2739</v>
      </c>
      <c r="I35" s="15">
        <v>30</v>
      </c>
      <c r="J35" s="15" t="s">
        <v>2793</v>
      </c>
      <c r="K35" s="10">
        <f t="shared" si="1"/>
        <v>4106</v>
      </c>
      <c r="L35" s="10">
        <f>VLOOKUP(D35,'Membres 2024'!E$4:G$493,3,FALSE)</f>
        <v>2024</v>
      </c>
    </row>
    <row r="36" spans="1:12" ht="14.25" customHeight="1" x14ac:dyDescent="0.3">
      <c r="A36" s="10">
        <f t="shared" si="0"/>
        <v>4105</v>
      </c>
      <c r="B36" s="312">
        <v>45544</v>
      </c>
      <c r="C36" s="318"/>
      <c r="D36" s="321">
        <v>4105</v>
      </c>
      <c r="E36" s="15" t="s">
        <v>2783</v>
      </c>
      <c r="F36" s="319" t="s">
        <v>308</v>
      </c>
      <c r="G36" s="15" t="s">
        <v>2742</v>
      </c>
      <c r="H36" s="15" t="s">
        <v>2739</v>
      </c>
      <c r="I36" s="15">
        <v>30</v>
      </c>
      <c r="J36" s="15" t="s">
        <v>2794</v>
      </c>
      <c r="K36" s="10">
        <f t="shared" si="1"/>
        <v>4105</v>
      </c>
      <c r="L36" s="10">
        <f>VLOOKUP(D36,'Membres 2024'!E$4:G$493,3,FALSE)</f>
        <v>2024</v>
      </c>
    </row>
    <row r="37" spans="1:12" ht="14.25" customHeight="1" x14ac:dyDescent="0.3">
      <c r="A37" s="10">
        <f t="shared" si="0"/>
        <v>4104</v>
      </c>
      <c r="B37" s="312">
        <v>45544</v>
      </c>
      <c r="C37" s="318"/>
      <c r="D37" s="321">
        <v>4104</v>
      </c>
      <c r="E37" s="15" t="s">
        <v>2783</v>
      </c>
      <c r="F37" s="319" t="s">
        <v>308</v>
      </c>
      <c r="G37" s="15" t="s">
        <v>2742</v>
      </c>
      <c r="H37" s="15" t="s">
        <v>2739</v>
      </c>
      <c r="I37" s="15">
        <v>30</v>
      </c>
      <c r="J37" s="15" t="s">
        <v>2795</v>
      </c>
      <c r="K37" s="10">
        <f t="shared" si="1"/>
        <v>4104</v>
      </c>
      <c r="L37" s="10">
        <f>VLOOKUP(D37,'Membres 2024'!E$4:G$493,3,FALSE)</f>
        <v>2024</v>
      </c>
    </row>
    <row r="38" spans="1:12" ht="14.25" customHeight="1" x14ac:dyDescent="0.3">
      <c r="A38" s="10">
        <f t="shared" si="0"/>
        <v>4103</v>
      </c>
      <c r="B38" s="312">
        <v>45544</v>
      </c>
      <c r="C38" s="318"/>
      <c r="D38" s="321">
        <v>4103</v>
      </c>
      <c r="E38" s="15" t="s">
        <v>2783</v>
      </c>
      <c r="F38" s="319" t="s">
        <v>308</v>
      </c>
      <c r="G38" s="15" t="s">
        <v>2742</v>
      </c>
      <c r="H38" s="15" t="s">
        <v>2739</v>
      </c>
      <c r="I38" s="15">
        <v>30</v>
      </c>
      <c r="J38" s="15" t="s">
        <v>2796</v>
      </c>
      <c r="K38" s="10">
        <f t="shared" si="1"/>
        <v>4103</v>
      </c>
      <c r="L38" s="10">
        <f>VLOOKUP(D38,'Membres 2024'!E$4:G$493,3,FALSE)</f>
        <v>2024</v>
      </c>
    </row>
    <row r="39" spans="1:12" ht="14.25" customHeight="1" x14ac:dyDescent="0.3">
      <c r="A39" s="10">
        <f t="shared" si="0"/>
        <v>4102</v>
      </c>
      <c r="B39" s="312">
        <v>45544</v>
      </c>
      <c r="C39" s="318"/>
      <c r="D39" s="321">
        <v>4102</v>
      </c>
      <c r="E39" s="15" t="s">
        <v>2783</v>
      </c>
      <c r="F39" s="319" t="s">
        <v>308</v>
      </c>
      <c r="G39" s="15" t="s">
        <v>2742</v>
      </c>
      <c r="H39" s="15" t="s">
        <v>2739</v>
      </c>
      <c r="I39" s="15">
        <v>30</v>
      </c>
      <c r="J39" s="15" t="s">
        <v>2797</v>
      </c>
      <c r="K39" s="10">
        <f t="shared" si="1"/>
        <v>4102</v>
      </c>
      <c r="L39" s="10">
        <f>VLOOKUP(D39,'Membres 2024'!E$4:G$493,3,FALSE)</f>
        <v>2024</v>
      </c>
    </row>
    <row r="40" spans="1:12" ht="14.25" customHeight="1" x14ac:dyDescent="0.3">
      <c r="A40" s="10">
        <f t="shared" si="0"/>
        <v>4101</v>
      </c>
      <c r="B40" s="312">
        <v>45544</v>
      </c>
      <c r="C40" s="318"/>
      <c r="D40" s="321">
        <v>4101</v>
      </c>
      <c r="E40" s="15" t="s">
        <v>2783</v>
      </c>
      <c r="F40" s="319" t="s">
        <v>308</v>
      </c>
      <c r="G40" s="15" t="s">
        <v>2742</v>
      </c>
      <c r="H40" s="15" t="s">
        <v>2739</v>
      </c>
      <c r="I40" s="15">
        <v>30</v>
      </c>
      <c r="J40" s="15" t="s">
        <v>2798</v>
      </c>
      <c r="K40" s="10">
        <f t="shared" si="1"/>
        <v>4101</v>
      </c>
      <c r="L40" s="10">
        <f>VLOOKUP(D40,'Membres 2024'!E$4:G$493,3,FALSE)</f>
        <v>2024</v>
      </c>
    </row>
    <row r="41" spans="1:12" ht="14.25" customHeight="1" x14ac:dyDescent="0.3">
      <c r="A41" s="10">
        <f t="shared" si="0"/>
        <v>4100</v>
      </c>
      <c r="B41" s="312">
        <v>45544</v>
      </c>
      <c r="C41" s="318"/>
      <c r="D41" s="321">
        <v>4100</v>
      </c>
      <c r="E41" s="15" t="s">
        <v>2783</v>
      </c>
      <c r="F41" s="319" t="s">
        <v>308</v>
      </c>
      <c r="G41" s="15" t="s">
        <v>2742</v>
      </c>
      <c r="H41" s="15" t="s">
        <v>2739</v>
      </c>
      <c r="I41" s="15">
        <v>30</v>
      </c>
      <c r="J41" s="15" t="s">
        <v>2799</v>
      </c>
      <c r="K41" s="10">
        <f t="shared" si="1"/>
        <v>4100</v>
      </c>
      <c r="L41" s="10">
        <f>VLOOKUP(D41,'Membres 2024'!E$4:G$493,3,FALSE)</f>
        <v>2024</v>
      </c>
    </row>
    <row r="42" spans="1:12" ht="14.25" customHeight="1" x14ac:dyDescent="0.3">
      <c r="A42" s="10">
        <f t="shared" si="0"/>
        <v>4099</v>
      </c>
      <c r="B42" s="312">
        <v>45544</v>
      </c>
      <c r="C42" s="318"/>
      <c r="D42" s="321">
        <v>4099</v>
      </c>
      <c r="E42" s="15" t="s">
        <v>2783</v>
      </c>
      <c r="F42" s="319" t="s">
        <v>308</v>
      </c>
      <c r="G42" s="15" t="s">
        <v>2742</v>
      </c>
      <c r="H42" s="15" t="s">
        <v>2739</v>
      </c>
      <c r="I42" s="15">
        <v>30</v>
      </c>
      <c r="J42" s="15" t="s">
        <v>2800</v>
      </c>
      <c r="K42" s="10">
        <f t="shared" si="1"/>
        <v>4099</v>
      </c>
      <c r="L42" s="10">
        <f>VLOOKUP(D42,'Membres 2024'!E$4:G$493,3,FALSE)</f>
        <v>2024</v>
      </c>
    </row>
    <row r="43" spans="1:12" ht="14.25" customHeight="1" x14ac:dyDescent="0.3">
      <c r="A43" s="10">
        <f t="shared" si="0"/>
        <v>4098</v>
      </c>
      <c r="B43" s="312">
        <v>45544</v>
      </c>
      <c r="C43" s="318"/>
      <c r="D43" s="321">
        <v>4098</v>
      </c>
      <c r="E43" s="15" t="s">
        <v>2783</v>
      </c>
      <c r="F43" s="319" t="s">
        <v>308</v>
      </c>
      <c r="G43" s="15" t="s">
        <v>2742</v>
      </c>
      <c r="H43" s="15" t="s">
        <v>2739</v>
      </c>
      <c r="I43" s="15">
        <v>30</v>
      </c>
      <c r="J43" s="15" t="s">
        <v>2801</v>
      </c>
      <c r="K43" s="10">
        <f t="shared" si="1"/>
        <v>4098</v>
      </c>
      <c r="L43" s="10">
        <f>VLOOKUP(D43,'Membres 2024'!E$4:G$493,3,FALSE)</f>
        <v>2024</v>
      </c>
    </row>
    <row r="44" spans="1:12" ht="14.25" customHeight="1" x14ac:dyDescent="0.3">
      <c r="A44" s="10">
        <f t="shared" si="0"/>
        <v>4097</v>
      </c>
      <c r="B44" s="312">
        <v>45544</v>
      </c>
      <c r="C44" s="318"/>
      <c r="D44" s="321">
        <v>4097</v>
      </c>
      <c r="E44" s="15" t="s">
        <v>2783</v>
      </c>
      <c r="F44" s="319" t="s">
        <v>308</v>
      </c>
      <c r="G44" s="15" t="s">
        <v>2742</v>
      </c>
      <c r="H44" s="15" t="s">
        <v>2739</v>
      </c>
      <c r="I44" s="15">
        <v>30</v>
      </c>
      <c r="J44" s="15" t="s">
        <v>2802</v>
      </c>
      <c r="K44" s="10">
        <f t="shared" si="1"/>
        <v>4097</v>
      </c>
      <c r="L44" s="10">
        <f>VLOOKUP(D44,'Membres 2024'!E$4:G$493,3,FALSE)</f>
        <v>2024</v>
      </c>
    </row>
    <row r="45" spans="1:12" ht="14.25" customHeight="1" x14ac:dyDescent="0.3">
      <c r="A45" s="10">
        <f t="shared" si="0"/>
        <v>4096</v>
      </c>
      <c r="B45" s="312">
        <v>45544</v>
      </c>
      <c r="C45" s="318"/>
      <c r="D45" s="321">
        <v>4096</v>
      </c>
      <c r="E45" s="15" t="s">
        <v>2783</v>
      </c>
      <c r="F45" s="319" t="s">
        <v>308</v>
      </c>
      <c r="G45" s="15" t="s">
        <v>2742</v>
      </c>
      <c r="H45" s="15" t="s">
        <v>2739</v>
      </c>
      <c r="I45" s="15">
        <v>30</v>
      </c>
      <c r="J45" s="15" t="s">
        <v>2803</v>
      </c>
      <c r="K45" s="10">
        <f t="shared" si="1"/>
        <v>4096</v>
      </c>
      <c r="L45" s="10">
        <f>VLOOKUP(D45,'Membres 2024'!E$4:G$493,3,FALSE)</f>
        <v>2024</v>
      </c>
    </row>
    <row r="46" spans="1:12" ht="14.25" customHeight="1" x14ac:dyDescent="0.3">
      <c r="A46" s="10">
        <f t="shared" si="0"/>
        <v>4095</v>
      </c>
      <c r="B46" s="312">
        <v>45544</v>
      </c>
      <c r="C46" s="318"/>
      <c r="D46" s="321">
        <v>4095</v>
      </c>
      <c r="E46" s="15" t="s">
        <v>2783</v>
      </c>
      <c r="F46" s="319" t="s">
        <v>308</v>
      </c>
      <c r="G46" s="15" t="s">
        <v>2742</v>
      </c>
      <c r="H46" s="15" t="s">
        <v>2739</v>
      </c>
      <c r="I46" s="15">
        <v>30</v>
      </c>
      <c r="J46" s="15" t="s">
        <v>2804</v>
      </c>
      <c r="K46" s="10">
        <f t="shared" si="1"/>
        <v>4095</v>
      </c>
      <c r="L46" s="10">
        <f>VLOOKUP(D46,'Membres 2024'!E$4:G$493,3,FALSE)</f>
        <v>2024</v>
      </c>
    </row>
    <row r="47" spans="1:12" ht="14.25" customHeight="1" x14ac:dyDescent="0.3">
      <c r="A47" s="10">
        <f t="shared" si="0"/>
        <v>4094</v>
      </c>
      <c r="B47" s="312">
        <v>45544</v>
      </c>
      <c r="C47" s="318"/>
      <c r="D47" s="321">
        <v>4094</v>
      </c>
      <c r="E47" s="15" t="s">
        <v>2783</v>
      </c>
      <c r="F47" s="319" t="s">
        <v>308</v>
      </c>
      <c r="G47" s="15" t="s">
        <v>2742</v>
      </c>
      <c r="H47" s="15" t="s">
        <v>2739</v>
      </c>
      <c r="I47" s="15">
        <v>30</v>
      </c>
      <c r="J47" s="15" t="s">
        <v>2805</v>
      </c>
      <c r="K47" s="10">
        <f t="shared" si="1"/>
        <v>4094</v>
      </c>
      <c r="L47" s="10">
        <f>VLOOKUP(D47,'Membres 2024'!E$4:G$493,3,FALSE)</f>
        <v>2024</v>
      </c>
    </row>
    <row r="48" spans="1:12" ht="14.25" customHeight="1" x14ac:dyDescent="0.3">
      <c r="A48" s="10">
        <f t="shared" si="0"/>
        <v>4093</v>
      </c>
      <c r="B48" s="312">
        <v>45544</v>
      </c>
      <c r="C48" s="318"/>
      <c r="D48" s="321">
        <v>4093</v>
      </c>
      <c r="E48" s="15" t="s">
        <v>2783</v>
      </c>
      <c r="F48" s="319" t="s">
        <v>308</v>
      </c>
      <c r="G48" s="15" t="s">
        <v>2742</v>
      </c>
      <c r="H48" s="15" t="s">
        <v>2739</v>
      </c>
      <c r="I48" s="15">
        <v>30</v>
      </c>
      <c r="J48" s="15" t="s">
        <v>2806</v>
      </c>
      <c r="K48" s="10">
        <f t="shared" si="1"/>
        <v>4093</v>
      </c>
      <c r="L48" s="10">
        <f>VLOOKUP(D48,'Membres 2024'!E$4:G$493,3,FALSE)</f>
        <v>2024</v>
      </c>
    </row>
    <row r="49" spans="1:12" ht="14.25" customHeight="1" x14ac:dyDescent="0.3">
      <c r="A49" s="10">
        <f t="shared" si="0"/>
        <v>4092</v>
      </c>
      <c r="B49" s="312">
        <v>45544</v>
      </c>
      <c r="C49" s="318"/>
      <c r="D49" s="321">
        <v>4092</v>
      </c>
      <c r="E49" s="15" t="s">
        <v>2783</v>
      </c>
      <c r="F49" s="319" t="s">
        <v>308</v>
      </c>
      <c r="G49" s="15" t="s">
        <v>2742</v>
      </c>
      <c r="H49" s="15" t="s">
        <v>2739</v>
      </c>
      <c r="I49" s="15">
        <v>30</v>
      </c>
      <c r="J49" s="15" t="s">
        <v>2807</v>
      </c>
      <c r="K49" s="10">
        <f t="shared" si="1"/>
        <v>4092</v>
      </c>
      <c r="L49" s="10">
        <f>VLOOKUP(D49,'Membres 2024'!E$4:G$493,3,FALSE)</f>
        <v>2024</v>
      </c>
    </row>
    <row r="50" spans="1:12" ht="14.25" customHeight="1" x14ac:dyDescent="0.3">
      <c r="A50" s="10">
        <f t="shared" si="0"/>
        <v>4091</v>
      </c>
      <c r="B50" s="312">
        <v>45540</v>
      </c>
      <c r="C50" s="318"/>
      <c r="D50" s="313">
        <v>4091</v>
      </c>
      <c r="E50" s="15" t="s">
        <v>2808</v>
      </c>
      <c r="F50" s="319" t="s">
        <v>2335</v>
      </c>
      <c r="G50" s="15" t="s">
        <v>2809</v>
      </c>
      <c r="H50" s="15" t="s">
        <v>2810</v>
      </c>
      <c r="I50" s="320">
        <v>80</v>
      </c>
      <c r="J50" s="15" t="s">
        <v>2811</v>
      </c>
      <c r="K50" s="10">
        <f t="shared" si="1"/>
        <v>4091</v>
      </c>
      <c r="L50" s="10">
        <f>VLOOKUP(D50,'Membres 2024'!E$4:G$493,3,FALSE)</f>
        <v>2024</v>
      </c>
    </row>
    <row r="51" spans="1:12" ht="14.25" customHeight="1" x14ac:dyDescent="0.3">
      <c r="A51" s="10">
        <f t="shared" si="0"/>
        <v>4090</v>
      </c>
      <c r="B51" s="312">
        <v>45540</v>
      </c>
      <c r="C51" s="318"/>
      <c r="D51" s="313">
        <v>4090</v>
      </c>
      <c r="E51" s="15" t="s">
        <v>2812</v>
      </c>
      <c r="F51" s="319" t="s">
        <v>1361</v>
      </c>
      <c r="G51" s="15" t="s">
        <v>2813</v>
      </c>
      <c r="H51" s="15" t="s">
        <v>2814</v>
      </c>
      <c r="I51" s="320">
        <v>310</v>
      </c>
      <c r="J51" s="15" t="s">
        <v>2815</v>
      </c>
      <c r="K51" s="10">
        <f t="shared" si="1"/>
        <v>4090</v>
      </c>
      <c r="L51" s="10">
        <f>VLOOKUP(D51,'Membres 2024'!E$4:G$493,3,FALSE)</f>
        <v>2024</v>
      </c>
    </row>
    <row r="52" spans="1:12" ht="14.25" customHeight="1" x14ac:dyDescent="0.3">
      <c r="A52" s="10">
        <f t="shared" si="0"/>
        <v>4089</v>
      </c>
      <c r="B52" s="312">
        <v>45539</v>
      </c>
      <c r="C52" s="318"/>
      <c r="D52" s="313">
        <v>4089</v>
      </c>
      <c r="E52" s="15" t="s">
        <v>2808</v>
      </c>
      <c r="F52" s="319" t="s">
        <v>2335</v>
      </c>
      <c r="G52" s="15" t="s">
        <v>2809</v>
      </c>
      <c r="H52" s="15" t="s">
        <v>2810</v>
      </c>
      <c r="I52" s="15">
        <v>230</v>
      </c>
      <c r="J52" s="15" t="s">
        <v>2816</v>
      </c>
      <c r="K52" s="10">
        <f t="shared" si="1"/>
        <v>4089</v>
      </c>
      <c r="L52" s="10">
        <f>VLOOKUP(D52,'Membres 2024'!E$4:G$493,3,FALSE)</f>
        <v>2025</v>
      </c>
    </row>
    <row r="53" spans="1:12" ht="14.25" customHeight="1" x14ac:dyDescent="0.3">
      <c r="A53" s="10">
        <f t="shared" si="0"/>
        <v>4088</v>
      </c>
      <c r="B53" s="312">
        <v>45538</v>
      </c>
      <c r="C53" s="318"/>
      <c r="D53" s="313">
        <v>4088</v>
      </c>
      <c r="E53" s="15" t="s">
        <v>2817</v>
      </c>
      <c r="F53" s="319" t="s">
        <v>1648</v>
      </c>
      <c r="G53" s="15" t="s">
        <v>2818</v>
      </c>
      <c r="H53" s="15" t="s">
        <v>2819</v>
      </c>
      <c r="I53" s="320">
        <v>310</v>
      </c>
      <c r="J53" s="320" t="s">
        <v>2820</v>
      </c>
      <c r="K53" s="10">
        <f t="shared" si="1"/>
        <v>4088</v>
      </c>
      <c r="L53" s="10">
        <f>VLOOKUP(D53,'Membres 2024'!E$4:G$493,3,FALSE)</f>
        <v>2024</v>
      </c>
    </row>
    <row r="54" spans="1:12" ht="14.25" customHeight="1" x14ac:dyDescent="0.3">
      <c r="A54" s="10">
        <f t="shared" si="0"/>
        <v>4087</v>
      </c>
      <c r="B54" s="312">
        <v>45538</v>
      </c>
      <c r="C54" s="318"/>
      <c r="D54" s="314">
        <v>4087</v>
      </c>
      <c r="E54" s="15" t="s">
        <v>2772</v>
      </c>
      <c r="F54" s="319" t="s">
        <v>894</v>
      </c>
      <c r="G54" s="15" t="s">
        <v>2773</v>
      </c>
      <c r="H54" s="15" t="s">
        <v>2774</v>
      </c>
      <c r="I54" s="320">
        <v>105</v>
      </c>
      <c r="J54" s="15" t="s">
        <v>2821</v>
      </c>
      <c r="K54" s="10">
        <f t="shared" si="1"/>
        <v>4087</v>
      </c>
      <c r="L54" s="10">
        <f>VLOOKUP(D54,'Membres 2024'!E$4:G$493,3,FALSE)</f>
        <v>2025</v>
      </c>
    </row>
    <row r="55" spans="1:12" ht="14.25" customHeight="1" x14ac:dyDescent="0.3">
      <c r="A55" s="10">
        <f t="shared" si="0"/>
        <v>4086</v>
      </c>
      <c r="B55" s="312">
        <v>45538</v>
      </c>
      <c r="C55" s="318"/>
      <c r="D55" s="314">
        <v>4086</v>
      </c>
      <c r="E55" s="15" t="s">
        <v>2772</v>
      </c>
      <c r="F55" s="319" t="s">
        <v>894</v>
      </c>
      <c r="G55" s="15" t="s">
        <v>2773</v>
      </c>
      <c r="H55" s="15" t="s">
        <v>2774</v>
      </c>
      <c r="I55" s="320">
        <v>22</v>
      </c>
      <c r="J55" s="15" t="s">
        <v>2822</v>
      </c>
      <c r="K55" s="10">
        <f t="shared" si="1"/>
        <v>4086</v>
      </c>
      <c r="L55" s="10">
        <f>VLOOKUP(D55,'Membres 2024'!E$4:G$493,3,FALSE)</f>
        <v>2024</v>
      </c>
    </row>
    <row r="56" spans="1:12" ht="14.25" customHeight="1" x14ac:dyDescent="0.3">
      <c r="A56" s="10">
        <f t="shared" si="0"/>
        <v>4085</v>
      </c>
      <c r="B56" s="312">
        <v>45534</v>
      </c>
      <c r="C56" s="318"/>
      <c r="D56" s="313">
        <v>4085</v>
      </c>
      <c r="E56" s="15" t="s">
        <v>2823</v>
      </c>
      <c r="F56" s="319" t="s">
        <v>1965</v>
      </c>
      <c r="G56" s="15" t="s">
        <v>2824</v>
      </c>
      <c r="H56" s="15" t="s">
        <v>2778</v>
      </c>
      <c r="I56" s="15">
        <v>340</v>
      </c>
      <c r="J56" s="15" t="s">
        <v>2825</v>
      </c>
      <c r="K56" s="10">
        <f t="shared" si="1"/>
        <v>4085</v>
      </c>
      <c r="L56" s="10">
        <f>VLOOKUP(D56,'Membres 2024'!E$4:G$493,3,FALSE)</f>
        <v>2024</v>
      </c>
    </row>
    <row r="57" spans="1:12" ht="14.25" customHeight="1" x14ac:dyDescent="0.3">
      <c r="A57" s="10">
        <f t="shared" si="0"/>
        <v>4084</v>
      </c>
      <c r="B57" s="312">
        <v>45534</v>
      </c>
      <c r="C57" s="318"/>
      <c r="D57" s="314">
        <v>4084</v>
      </c>
      <c r="E57" s="15" t="s">
        <v>2826</v>
      </c>
      <c r="F57" s="319" t="s">
        <v>2109</v>
      </c>
      <c r="G57" s="15" t="s">
        <v>2827</v>
      </c>
      <c r="H57" s="15" t="s">
        <v>2754</v>
      </c>
      <c r="I57" s="15">
        <v>291</v>
      </c>
      <c r="J57" s="15" t="s">
        <v>2828</v>
      </c>
      <c r="K57" s="10">
        <f t="shared" si="1"/>
        <v>4084</v>
      </c>
      <c r="L57" s="10">
        <f>VLOOKUP(D57,'Membres 2024'!E$4:G$493,3,FALSE)</f>
        <v>2024</v>
      </c>
    </row>
    <row r="58" spans="1:12" ht="14.25" customHeight="1" x14ac:dyDescent="0.3">
      <c r="A58" s="10">
        <f t="shared" si="0"/>
        <v>4083</v>
      </c>
      <c r="B58" s="312">
        <v>45533</v>
      </c>
      <c r="C58" s="318"/>
      <c r="D58" s="313">
        <v>4083</v>
      </c>
      <c r="E58" s="15" t="s">
        <v>2829</v>
      </c>
      <c r="F58" s="319" t="s">
        <v>1972</v>
      </c>
      <c r="G58" s="15" t="s">
        <v>2830</v>
      </c>
      <c r="H58" s="15" t="s">
        <v>2758</v>
      </c>
      <c r="I58" s="15">
        <v>310</v>
      </c>
      <c r="J58" s="15" t="s">
        <v>2831</v>
      </c>
      <c r="K58" s="10">
        <f t="shared" si="1"/>
        <v>4083</v>
      </c>
      <c r="L58" s="10">
        <f>VLOOKUP(D58,'Membres 2024'!E$4:G$493,3,FALSE)</f>
        <v>2024</v>
      </c>
    </row>
    <row r="59" spans="1:12" ht="14.25" customHeight="1" x14ac:dyDescent="0.3">
      <c r="A59" s="10">
        <f t="shared" si="0"/>
        <v>4082</v>
      </c>
      <c r="B59" s="312">
        <v>45517</v>
      </c>
      <c r="C59" s="318"/>
      <c r="D59" s="313">
        <v>4082</v>
      </c>
      <c r="E59" s="15" t="s">
        <v>2832</v>
      </c>
      <c r="F59" s="319" t="s">
        <v>2082</v>
      </c>
      <c r="G59" s="15" t="s">
        <v>2833</v>
      </c>
      <c r="H59" s="15" t="s">
        <v>2834</v>
      </c>
      <c r="I59" s="15">
        <v>110</v>
      </c>
      <c r="J59" s="15" t="s">
        <v>2835</v>
      </c>
      <c r="K59" s="10">
        <f t="shared" si="1"/>
        <v>4082</v>
      </c>
      <c r="L59" s="10">
        <f>VLOOKUP(D59,'Membres 2024'!E$4:G$493,3,FALSE)</f>
        <v>2024</v>
      </c>
    </row>
    <row r="60" spans="1:12" ht="14.25" customHeight="1" x14ac:dyDescent="0.3">
      <c r="A60" s="10">
        <f t="shared" si="0"/>
        <v>4081</v>
      </c>
      <c r="B60" s="312">
        <v>45516</v>
      </c>
      <c r="C60" s="15"/>
      <c r="D60" s="321">
        <v>4081</v>
      </c>
      <c r="E60" s="15" t="s">
        <v>2836</v>
      </c>
      <c r="F60" s="319" t="s">
        <v>1527</v>
      </c>
      <c r="G60" s="15" t="s">
        <v>2837</v>
      </c>
      <c r="H60" s="15" t="s">
        <v>2834</v>
      </c>
      <c r="I60" s="320">
        <v>80</v>
      </c>
      <c r="J60" s="320" t="s">
        <v>2838</v>
      </c>
      <c r="K60" s="10">
        <f t="shared" si="1"/>
        <v>4081</v>
      </c>
      <c r="L60" s="10">
        <f>VLOOKUP(D60,'Membres 2024'!E$4:G$493,3,FALSE)</f>
        <v>2024</v>
      </c>
    </row>
    <row r="61" spans="1:12" ht="14.25" customHeight="1" x14ac:dyDescent="0.3">
      <c r="A61" s="10">
        <f t="shared" si="0"/>
        <v>4080</v>
      </c>
      <c r="B61" s="322">
        <v>45516</v>
      </c>
      <c r="C61" s="310"/>
      <c r="D61" s="328">
        <v>4080</v>
      </c>
      <c r="E61" s="310" t="s">
        <v>2836</v>
      </c>
      <c r="F61" s="310" t="s">
        <v>1527</v>
      </c>
      <c r="G61" s="310" t="s">
        <v>2837</v>
      </c>
      <c r="H61" s="310" t="s">
        <v>2834</v>
      </c>
      <c r="I61" s="324">
        <v>165</v>
      </c>
      <c r="J61" s="326" t="s">
        <v>2839</v>
      </c>
      <c r="K61" s="10">
        <f t="shared" si="1"/>
        <v>4080</v>
      </c>
      <c r="L61" s="10">
        <f>VLOOKUP(D61,'Membres 2024'!E$4:G$493,3,FALSE)</f>
        <v>2025</v>
      </c>
    </row>
    <row r="62" spans="1:12" ht="14.25" customHeight="1" x14ac:dyDescent="0.3">
      <c r="A62" s="10">
        <f t="shared" si="0"/>
        <v>4079</v>
      </c>
      <c r="B62" s="322">
        <v>45516</v>
      </c>
      <c r="C62" s="310"/>
      <c r="D62" s="323">
        <v>4079</v>
      </c>
      <c r="E62" s="310" t="s">
        <v>2741</v>
      </c>
      <c r="F62" s="310" t="s">
        <v>308</v>
      </c>
      <c r="G62" s="310" t="s">
        <v>2742</v>
      </c>
      <c r="H62" s="310" t="s">
        <v>2739</v>
      </c>
      <c r="I62" s="310">
        <v>260</v>
      </c>
      <c r="J62" s="325" t="s">
        <v>2840</v>
      </c>
      <c r="K62" s="10">
        <f t="shared" si="1"/>
        <v>4079</v>
      </c>
      <c r="L62" s="10">
        <f>VLOOKUP(D62,'Membres 2024'!E$4:G$493,3,FALSE)</f>
        <v>2024</v>
      </c>
    </row>
    <row r="63" spans="1:12" ht="14.25" customHeight="1" x14ac:dyDescent="0.3">
      <c r="A63" s="10">
        <f t="shared" si="0"/>
        <v>4078</v>
      </c>
      <c r="B63" s="322">
        <v>45513</v>
      </c>
      <c r="C63" s="310"/>
      <c r="D63" s="328">
        <v>4078</v>
      </c>
      <c r="E63" s="310" t="s">
        <v>2783</v>
      </c>
      <c r="F63" s="310" t="s">
        <v>308</v>
      </c>
      <c r="G63" s="310" t="s">
        <v>2742</v>
      </c>
      <c r="H63" s="310" t="s">
        <v>2739</v>
      </c>
      <c r="I63" s="310">
        <v>30</v>
      </c>
      <c r="J63" s="325" t="s">
        <v>2841</v>
      </c>
      <c r="K63" s="10">
        <f t="shared" si="1"/>
        <v>4078</v>
      </c>
      <c r="L63" s="10">
        <f>VLOOKUP(D63,'Membres 2024'!E$4:G$493,3,FALSE)</f>
        <v>2024</v>
      </c>
    </row>
    <row r="64" spans="1:12" ht="14.25" customHeight="1" x14ac:dyDescent="0.3">
      <c r="A64" s="10">
        <f t="shared" si="0"/>
        <v>4077.5</v>
      </c>
      <c r="B64" s="322">
        <v>45512</v>
      </c>
      <c r="C64" s="310"/>
      <c r="D64" s="361">
        <v>4077.5</v>
      </c>
      <c r="E64" s="310" t="s">
        <v>2741</v>
      </c>
      <c r="F64" s="310" t="s">
        <v>2745</v>
      </c>
      <c r="G64" s="310"/>
      <c r="H64" s="310"/>
      <c r="I64" s="381">
        <v>-25</v>
      </c>
      <c r="J64" s="383" t="s">
        <v>2842</v>
      </c>
      <c r="K64" s="10">
        <f t="shared" si="1"/>
        <v>4077.5</v>
      </c>
      <c r="L64" s="10" t="e">
        <f>VLOOKUP(D64,'Membres 2024'!E$4:G$493,3,FALSE)</f>
        <v>#N/A</v>
      </c>
    </row>
    <row r="65" spans="1:12" ht="14.25" customHeight="1" x14ac:dyDescent="0.3">
      <c r="A65" s="10">
        <f t="shared" si="0"/>
        <v>4077</v>
      </c>
      <c r="B65" s="322">
        <v>45512</v>
      </c>
      <c r="C65" s="310"/>
      <c r="D65" s="323">
        <v>4077</v>
      </c>
      <c r="E65" s="310" t="s">
        <v>2843</v>
      </c>
      <c r="F65" s="310" t="s">
        <v>1504</v>
      </c>
      <c r="G65" s="310" t="s">
        <v>2844</v>
      </c>
      <c r="H65" s="310" t="s">
        <v>2845</v>
      </c>
      <c r="I65" s="310">
        <v>30</v>
      </c>
      <c r="J65" s="325" t="s">
        <v>2846</v>
      </c>
      <c r="K65" s="10">
        <f t="shared" si="1"/>
        <v>4077</v>
      </c>
      <c r="L65" s="10">
        <f>VLOOKUP(D65,'Membres 2024'!E$4:G$493,3,FALSE)</f>
        <v>2024</v>
      </c>
    </row>
    <row r="66" spans="1:12" ht="14.25" customHeight="1" x14ac:dyDescent="0.3">
      <c r="A66" s="10">
        <f t="shared" ref="A66:A128" si="2">D66</f>
        <v>4076</v>
      </c>
      <c r="B66" s="322">
        <v>45511</v>
      </c>
      <c r="C66" s="310"/>
      <c r="D66" s="328">
        <v>4076</v>
      </c>
      <c r="E66" s="310" t="s">
        <v>2783</v>
      </c>
      <c r="F66" s="310" t="s">
        <v>308</v>
      </c>
      <c r="G66" s="310" t="s">
        <v>2742</v>
      </c>
      <c r="H66" s="310" t="s">
        <v>2739</v>
      </c>
      <c r="I66" s="310">
        <v>30</v>
      </c>
      <c r="J66" s="325" t="s">
        <v>2847</v>
      </c>
      <c r="K66" s="10">
        <f t="shared" ref="K66:K128" si="3">D66</f>
        <v>4076</v>
      </c>
      <c r="L66" s="10">
        <f>VLOOKUP(D66,'Membres 2024'!E$4:G$493,3,FALSE)</f>
        <v>2024</v>
      </c>
    </row>
    <row r="67" spans="1:12" ht="14.25" customHeight="1" x14ac:dyDescent="0.3">
      <c r="A67" s="10">
        <f t="shared" si="2"/>
        <v>4075</v>
      </c>
      <c r="B67" s="322">
        <v>45509</v>
      </c>
      <c r="C67" s="310"/>
      <c r="D67" s="327">
        <v>4075</v>
      </c>
      <c r="E67" s="310" t="s">
        <v>2848</v>
      </c>
      <c r="F67" s="310" t="s">
        <v>726</v>
      </c>
      <c r="G67" s="310" t="s">
        <v>2849</v>
      </c>
      <c r="H67" s="310" t="s">
        <v>2774</v>
      </c>
      <c r="I67" s="310">
        <v>55</v>
      </c>
      <c r="J67" s="325" t="s">
        <v>2850</v>
      </c>
      <c r="K67" s="10">
        <f t="shared" si="3"/>
        <v>4075</v>
      </c>
      <c r="L67" s="10">
        <f>VLOOKUP(D67,'Membres 2024'!E$4:G$493,3,FALSE)</f>
        <v>2024</v>
      </c>
    </row>
    <row r="68" spans="1:12" ht="14.25" customHeight="1" x14ac:dyDescent="0.3">
      <c r="A68" s="10">
        <f t="shared" si="2"/>
        <v>4074</v>
      </c>
      <c r="B68" s="322">
        <v>45509</v>
      </c>
      <c r="C68" s="310"/>
      <c r="D68" s="323">
        <v>4074</v>
      </c>
      <c r="E68" s="310" t="s">
        <v>2741</v>
      </c>
      <c r="F68" s="310" t="s">
        <v>2851</v>
      </c>
      <c r="G68" s="310" t="s">
        <v>2742</v>
      </c>
      <c r="H68" s="310" t="s">
        <v>2739</v>
      </c>
      <c r="I68" s="310">
        <v>10</v>
      </c>
      <c r="J68" s="325" t="s">
        <v>2852</v>
      </c>
      <c r="K68" s="10">
        <f t="shared" si="3"/>
        <v>4074</v>
      </c>
      <c r="L68" s="10">
        <f>VLOOKUP(D68,'Membres 2024'!E$4:G$493,3,FALSE)</f>
        <v>2024</v>
      </c>
    </row>
    <row r="69" spans="1:12" ht="14.25" customHeight="1" x14ac:dyDescent="0.3">
      <c r="A69" s="10">
        <f t="shared" si="2"/>
        <v>4073</v>
      </c>
      <c r="B69" s="322">
        <v>45505</v>
      </c>
      <c r="C69" s="310"/>
      <c r="D69" s="327">
        <v>4073</v>
      </c>
      <c r="E69" s="310" t="s">
        <v>2853</v>
      </c>
      <c r="F69" s="310" t="s">
        <v>1622</v>
      </c>
      <c r="G69" s="310" t="s">
        <v>2854</v>
      </c>
      <c r="H69" s="310" t="s">
        <v>2778</v>
      </c>
      <c r="I69" s="382">
        <v>100</v>
      </c>
      <c r="J69" s="385" t="s">
        <v>2855</v>
      </c>
      <c r="K69" s="10">
        <f t="shared" si="3"/>
        <v>4073</v>
      </c>
      <c r="L69" s="10">
        <f>VLOOKUP(D69,'Membres 2024'!E$4:G$493,3,FALSE)</f>
        <v>2024</v>
      </c>
    </row>
    <row r="70" spans="1:12" ht="14.25" customHeight="1" x14ac:dyDescent="0.3">
      <c r="A70" s="10">
        <f t="shared" si="2"/>
        <v>4072</v>
      </c>
      <c r="B70" s="322">
        <v>45503</v>
      </c>
      <c r="C70" s="310"/>
      <c r="D70" s="328">
        <v>4072</v>
      </c>
      <c r="E70" s="310" t="s">
        <v>2856</v>
      </c>
      <c r="F70" s="310" t="s">
        <v>2492</v>
      </c>
      <c r="G70" s="310" t="s">
        <v>2857</v>
      </c>
      <c r="H70" s="310" t="s">
        <v>2858</v>
      </c>
      <c r="I70" s="310">
        <v>210</v>
      </c>
      <c r="J70" s="325" t="s">
        <v>2859</v>
      </c>
      <c r="K70" s="10">
        <f t="shared" si="3"/>
        <v>4072</v>
      </c>
      <c r="L70" s="10">
        <f>VLOOKUP(D70,'Membres 2024'!E$4:G$493,3,FALSE)</f>
        <v>2024</v>
      </c>
    </row>
    <row r="71" spans="1:12" ht="14.25" customHeight="1" x14ac:dyDescent="0.3">
      <c r="A71" s="10">
        <f t="shared" si="2"/>
        <v>4071</v>
      </c>
      <c r="B71" s="322">
        <v>45502</v>
      </c>
      <c r="C71" s="310"/>
      <c r="D71" s="328">
        <v>4071</v>
      </c>
      <c r="E71" s="310" t="s">
        <v>2783</v>
      </c>
      <c r="F71" s="310" t="s">
        <v>308</v>
      </c>
      <c r="G71" s="310" t="s">
        <v>2742</v>
      </c>
      <c r="H71" s="310" t="s">
        <v>2739</v>
      </c>
      <c r="I71" s="310">
        <v>30</v>
      </c>
      <c r="J71" s="325" t="s">
        <v>2860</v>
      </c>
      <c r="K71" s="10">
        <f t="shared" si="3"/>
        <v>4071</v>
      </c>
      <c r="L71" s="10">
        <f>VLOOKUP(D71,'Membres 2024'!E$4:G$493,3,FALSE)</f>
        <v>2024</v>
      </c>
    </row>
    <row r="72" spans="1:12" ht="14.25" customHeight="1" x14ac:dyDescent="0.3">
      <c r="A72" s="10">
        <f t="shared" si="2"/>
        <v>4070.5</v>
      </c>
      <c r="B72" s="322">
        <v>45498</v>
      </c>
      <c r="C72" s="310"/>
      <c r="D72" s="361">
        <v>4070.5</v>
      </c>
      <c r="E72" s="310" t="s">
        <v>2861</v>
      </c>
      <c r="F72" s="310" t="s">
        <v>1479</v>
      </c>
      <c r="G72" s="310" t="s">
        <v>2862</v>
      </c>
      <c r="H72" s="310" t="s">
        <v>2863</v>
      </c>
      <c r="I72" s="381">
        <v>25</v>
      </c>
      <c r="J72" s="383" t="s">
        <v>2864</v>
      </c>
      <c r="K72" s="10">
        <f t="shared" si="3"/>
        <v>4070.5</v>
      </c>
      <c r="L72" s="10" t="e">
        <f>VLOOKUP(D72,'Membres 2024'!E$4:G$493,3,FALSE)</f>
        <v>#N/A</v>
      </c>
    </row>
    <row r="73" spans="1:12" ht="14.25" customHeight="1" x14ac:dyDescent="0.3">
      <c r="A73" s="10">
        <f t="shared" si="2"/>
        <v>4070</v>
      </c>
      <c r="B73" s="322">
        <v>45495</v>
      </c>
      <c r="C73" s="310"/>
      <c r="D73" s="327">
        <v>4070</v>
      </c>
      <c r="E73" s="310" t="s">
        <v>2865</v>
      </c>
      <c r="F73" s="310" t="s">
        <v>1015</v>
      </c>
      <c r="G73" s="310" t="s">
        <v>2866</v>
      </c>
      <c r="H73" s="310" t="s">
        <v>2867</v>
      </c>
      <c r="I73" s="310">
        <v>310</v>
      </c>
      <c r="J73" s="325" t="s">
        <v>2868</v>
      </c>
      <c r="K73" s="10">
        <f t="shared" si="3"/>
        <v>4070</v>
      </c>
      <c r="L73" s="10">
        <f>VLOOKUP(D73,'Membres 2024'!E$4:G$493,3,FALSE)</f>
        <v>2024</v>
      </c>
    </row>
    <row r="74" spans="1:12" ht="14.25" customHeight="1" x14ac:dyDescent="0.3">
      <c r="A74" s="10">
        <f t="shared" si="2"/>
        <v>4061</v>
      </c>
      <c r="B74" s="322">
        <v>45495</v>
      </c>
      <c r="C74" s="310"/>
      <c r="D74" s="375">
        <v>4061</v>
      </c>
      <c r="E74" s="310" t="s">
        <v>2869</v>
      </c>
      <c r="F74" s="310" t="s">
        <v>2159</v>
      </c>
      <c r="G74" s="310" t="s">
        <v>2870</v>
      </c>
      <c r="H74" s="310" t="s">
        <v>2871</v>
      </c>
      <c r="I74" s="361">
        <v>230</v>
      </c>
      <c r="J74" s="384" t="s">
        <v>2872</v>
      </c>
      <c r="K74" s="10">
        <f t="shared" si="3"/>
        <v>4061</v>
      </c>
      <c r="L74" s="10">
        <f>VLOOKUP(D74,'Membres 2024'!E$4:G$493,3,FALSE)</f>
        <v>2024</v>
      </c>
    </row>
    <row r="75" spans="1:12" ht="14.25" customHeight="1" x14ac:dyDescent="0.3">
      <c r="A75" s="10">
        <f t="shared" si="2"/>
        <v>4060</v>
      </c>
      <c r="B75" s="322">
        <v>45492</v>
      </c>
      <c r="C75" s="310"/>
      <c r="D75" s="323">
        <v>4060</v>
      </c>
      <c r="E75" s="310" t="s">
        <v>2873</v>
      </c>
      <c r="F75" s="310" t="s">
        <v>1942</v>
      </c>
      <c r="G75" s="310" t="s">
        <v>2874</v>
      </c>
      <c r="H75" s="310" t="s">
        <v>2875</v>
      </c>
      <c r="I75" s="310">
        <v>230</v>
      </c>
      <c r="J75" s="325" t="s">
        <v>2876</v>
      </c>
      <c r="K75" s="10">
        <f t="shared" si="3"/>
        <v>4060</v>
      </c>
      <c r="L75" s="10">
        <f>VLOOKUP(D75,'Membres 2024'!E$4:G$493,3,FALSE)</f>
        <v>2024</v>
      </c>
    </row>
    <row r="76" spans="1:12" ht="14.25" customHeight="1" x14ac:dyDescent="0.3">
      <c r="A76" s="10">
        <f t="shared" si="2"/>
        <v>4059</v>
      </c>
      <c r="B76" s="322">
        <v>45491</v>
      </c>
      <c r="C76" s="310"/>
      <c r="D76" s="328">
        <v>4059</v>
      </c>
      <c r="E76" s="310" t="s">
        <v>2877</v>
      </c>
      <c r="F76" s="310" t="s">
        <v>979</v>
      </c>
      <c r="G76" s="310" t="s">
        <v>2878</v>
      </c>
      <c r="H76" s="310" t="s">
        <v>2879</v>
      </c>
      <c r="I76" s="310">
        <v>165</v>
      </c>
      <c r="J76" s="325" t="s">
        <v>2880</v>
      </c>
      <c r="K76" s="10">
        <f t="shared" si="3"/>
        <v>4059</v>
      </c>
      <c r="L76" s="10">
        <f>VLOOKUP(D76,'Membres 2024'!E$4:G$493,3,FALSE)</f>
        <v>2024</v>
      </c>
    </row>
    <row r="77" spans="1:12" ht="14.25" customHeight="1" x14ac:dyDescent="0.3">
      <c r="A77" s="10">
        <f t="shared" si="2"/>
        <v>4058</v>
      </c>
      <c r="B77" s="322">
        <v>45490</v>
      </c>
      <c r="C77" s="310"/>
      <c r="D77" s="328">
        <v>4058</v>
      </c>
      <c r="E77" s="310" t="s">
        <v>2783</v>
      </c>
      <c r="F77" s="310" t="s">
        <v>2851</v>
      </c>
      <c r="G77" s="329" t="s">
        <v>2881</v>
      </c>
      <c r="H77" s="310"/>
      <c r="I77" s="310">
        <v>30</v>
      </c>
      <c r="J77" s="325" t="s">
        <v>2882</v>
      </c>
      <c r="K77" s="10">
        <f t="shared" si="3"/>
        <v>4058</v>
      </c>
      <c r="L77" s="10">
        <f>VLOOKUP(D77,'Membres 2024'!E$4:G$493,3,FALSE)</f>
        <v>2024</v>
      </c>
    </row>
    <row r="78" spans="1:12" ht="14.25" customHeight="1" x14ac:dyDescent="0.3">
      <c r="A78" s="10">
        <f t="shared" si="2"/>
        <v>4057</v>
      </c>
      <c r="B78" s="322">
        <v>45490</v>
      </c>
      <c r="C78" s="310"/>
      <c r="D78" s="328">
        <v>4057</v>
      </c>
      <c r="E78" s="310" t="s">
        <v>2783</v>
      </c>
      <c r="F78" s="310" t="s">
        <v>2851</v>
      </c>
      <c r="G78" s="329" t="s">
        <v>2881</v>
      </c>
      <c r="H78" s="310"/>
      <c r="I78" s="310">
        <v>30</v>
      </c>
      <c r="J78" s="325" t="s">
        <v>2883</v>
      </c>
      <c r="K78" s="10">
        <f t="shared" si="3"/>
        <v>4057</v>
      </c>
      <c r="L78" s="10">
        <f>VLOOKUP(D78,'Membres 2024'!E$4:G$493,3,FALSE)</f>
        <v>2024</v>
      </c>
    </row>
    <row r="79" spans="1:12" ht="14.25" customHeight="1" x14ac:dyDescent="0.3">
      <c r="A79" s="10">
        <f t="shared" si="2"/>
        <v>4056</v>
      </c>
      <c r="B79" s="322">
        <v>45490</v>
      </c>
      <c r="C79" s="310"/>
      <c r="D79" s="328">
        <v>4056</v>
      </c>
      <c r="E79" s="310" t="s">
        <v>2783</v>
      </c>
      <c r="F79" s="310" t="s">
        <v>2851</v>
      </c>
      <c r="G79" s="329" t="s">
        <v>2881</v>
      </c>
      <c r="H79" s="310"/>
      <c r="I79" s="361">
        <v>30</v>
      </c>
      <c r="J79" s="384" t="s">
        <v>2884</v>
      </c>
      <c r="K79" s="10">
        <f t="shared" si="3"/>
        <v>4056</v>
      </c>
      <c r="L79" s="10">
        <f>VLOOKUP(D79,'Membres 2024'!E$4:G$493,3,FALSE)</f>
        <v>2024</v>
      </c>
    </row>
    <row r="80" spans="1:12" ht="14.25" customHeight="1" x14ac:dyDescent="0.3">
      <c r="A80" s="10">
        <f t="shared" si="2"/>
        <v>4055</v>
      </c>
      <c r="B80" s="322">
        <v>45490</v>
      </c>
      <c r="C80" s="310"/>
      <c r="D80" s="327">
        <v>4055</v>
      </c>
      <c r="E80" s="310" t="s">
        <v>2783</v>
      </c>
      <c r="F80" s="310" t="s">
        <v>2851</v>
      </c>
      <c r="G80" s="329" t="s">
        <v>2881</v>
      </c>
      <c r="H80" s="310"/>
      <c r="I80" s="310">
        <v>30</v>
      </c>
      <c r="J80" s="325" t="s">
        <v>2885</v>
      </c>
      <c r="K80" s="10">
        <f t="shared" si="3"/>
        <v>4055</v>
      </c>
      <c r="L80" s="10">
        <f>VLOOKUP(D80,'Membres 2024'!E$4:G$493,3,FALSE)</f>
        <v>2024</v>
      </c>
    </row>
    <row r="81" spans="1:12" ht="14.25" customHeight="1" x14ac:dyDescent="0.3">
      <c r="A81" s="10">
        <f t="shared" si="2"/>
        <v>4054</v>
      </c>
      <c r="B81" s="322">
        <v>45490</v>
      </c>
      <c r="C81" s="310"/>
      <c r="D81" s="328">
        <v>4054</v>
      </c>
      <c r="E81" s="310" t="s">
        <v>2783</v>
      </c>
      <c r="F81" s="310" t="s">
        <v>2851</v>
      </c>
      <c r="G81" s="329" t="s">
        <v>2881</v>
      </c>
      <c r="H81" s="310"/>
      <c r="I81" s="310">
        <v>30</v>
      </c>
      <c r="J81" s="325" t="s">
        <v>2886</v>
      </c>
      <c r="K81" s="10">
        <f t="shared" si="3"/>
        <v>4054</v>
      </c>
      <c r="L81" s="10">
        <f>VLOOKUP(D81,'Membres 2024'!E$4:G$493,3,FALSE)</f>
        <v>2024</v>
      </c>
    </row>
    <row r="82" spans="1:12" ht="14.25" customHeight="1" x14ac:dyDescent="0.3">
      <c r="A82" s="10">
        <f t="shared" si="2"/>
        <v>4053</v>
      </c>
      <c r="B82" s="322">
        <v>45490</v>
      </c>
      <c r="C82" s="310"/>
      <c r="D82" s="380">
        <v>4053</v>
      </c>
      <c r="E82" s="310" t="s">
        <v>2783</v>
      </c>
      <c r="F82" s="310" t="s">
        <v>2851</v>
      </c>
      <c r="G82" s="329" t="s">
        <v>2881</v>
      </c>
      <c r="H82" s="310"/>
      <c r="I82" s="361">
        <v>30</v>
      </c>
      <c r="J82" s="384" t="s">
        <v>2887</v>
      </c>
      <c r="K82" s="10">
        <f t="shared" si="3"/>
        <v>4053</v>
      </c>
      <c r="L82" s="10">
        <f>VLOOKUP(D82,'Membres 2024'!E$4:G$493,3,FALSE)</f>
        <v>2024</v>
      </c>
    </row>
    <row r="83" spans="1:12" ht="14.25" customHeight="1" x14ac:dyDescent="0.3">
      <c r="A83" s="10">
        <f t="shared" si="2"/>
        <v>4052</v>
      </c>
      <c r="B83" s="322">
        <v>45490</v>
      </c>
      <c r="C83" s="310"/>
      <c r="D83" s="328">
        <v>4052</v>
      </c>
      <c r="E83" s="310" t="s">
        <v>2783</v>
      </c>
      <c r="F83" s="310" t="s">
        <v>2851</v>
      </c>
      <c r="G83" s="329" t="s">
        <v>2881</v>
      </c>
      <c r="H83" s="310"/>
      <c r="I83" s="310">
        <v>30</v>
      </c>
      <c r="J83" s="325" t="s">
        <v>2888</v>
      </c>
      <c r="K83" s="10">
        <f t="shared" si="3"/>
        <v>4052</v>
      </c>
      <c r="L83" s="10">
        <f>VLOOKUP(D83,'Membres 2024'!E$4:G$493,3,FALSE)</f>
        <v>2024</v>
      </c>
    </row>
    <row r="84" spans="1:12" ht="14.25" customHeight="1" x14ac:dyDescent="0.3">
      <c r="A84" s="10">
        <f t="shared" si="2"/>
        <v>4051</v>
      </c>
      <c r="B84" s="322">
        <v>45490</v>
      </c>
      <c r="C84" s="310"/>
      <c r="D84" s="328">
        <v>4051</v>
      </c>
      <c r="E84" s="310" t="s">
        <v>2783</v>
      </c>
      <c r="F84" s="310" t="s">
        <v>2851</v>
      </c>
      <c r="G84" s="329" t="s">
        <v>2881</v>
      </c>
      <c r="H84" s="310"/>
      <c r="I84" s="310">
        <v>30</v>
      </c>
      <c r="J84" s="325" t="s">
        <v>2889</v>
      </c>
      <c r="K84" s="10">
        <f t="shared" si="3"/>
        <v>4051</v>
      </c>
      <c r="L84" s="10">
        <f>VLOOKUP(D84,'Membres 2024'!E$4:G$493,3,FALSE)</f>
        <v>2024</v>
      </c>
    </row>
    <row r="85" spans="1:12" ht="14.25" customHeight="1" x14ac:dyDescent="0.3">
      <c r="A85" s="10">
        <f t="shared" si="2"/>
        <v>4050</v>
      </c>
      <c r="B85" s="322">
        <v>45490</v>
      </c>
      <c r="C85" s="310"/>
      <c r="D85" s="328">
        <v>4050</v>
      </c>
      <c r="E85" s="310" t="s">
        <v>2783</v>
      </c>
      <c r="F85" s="310" t="s">
        <v>2851</v>
      </c>
      <c r="G85" s="329" t="s">
        <v>2881</v>
      </c>
      <c r="H85" s="310"/>
      <c r="I85" s="310">
        <v>30</v>
      </c>
      <c r="J85" s="325" t="s">
        <v>2890</v>
      </c>
      <c r="K85" s="10">
        <f t="shared" si="3"/>
        <v>4050</v>
      </c>
      <c r="L85" s="10">
        <f>VLOOKUP(D85,'Membres 2024'!E$4:G$493,3,FALSE)</f>
        <v>2024</v>
      </c>
    </row>
    <row r="86" spans="1:12" ht="14.25" customHeight="1" x14ac:dyDescent="0.3">
      <c r="A86" s="10">
        <f t="shared" si="2"/>
        <v>4046</v>
      </c>
      <c r="B86" s="322">
        <v>45485</v>
      </c>
      <c r="C86" s="310"/>
      <c r="D86" s="323">
        <v>4046</v>
      </c>
      <c r="E86" s="310" t="s">
        <v>2891</v>
      </c>
      <c r="F86" s="310" t="s">
        <v>1286</v>
      </c>
      <c r="G86" s="310" t="s">
        <v>2892</v>
      </c>
      <c r="H86" s="310" t="s">
        <v>2845</v>
      </c>
      <c r="I86" s="310">
        <v>40</v>
      </c>
      <c r="J86" s="325" t="s">
        <v>2893</v>
      </c>
      <c r="K86" s="10">
        <f t="shared" si="3"/>
        <v>4046</v>
      </c>
      <c r="L86" s="10">
        <f>VLOOKUP(D86,'Membres 2024'!E$4:G$493,3,FALSE)</f>
        <v>2024</v>
      </c>
    </row>
    <row r="87" spans="1:12" ht="14.25" customHeight="1" x14ac:dyDescent="0.3">
      <c r="A87" s="10">
        <f t="shared" si="2"/>
        <v>4045</v>
      </c>
      <c r="B87" s="322">
        <v>45484</v>
      </c>
      <c r="C87" s="310"/>
      <c r="D87" s="323">
        <v>4045</v>
      </c>
      <c r="E87" s="310" t="s">
        <v>2894</v>
      </c>
      <c r="F87" s="310" t="s">
        <v>1518</v>
      </c>
      <c r="G87" s="310" t="s">
        <v>2895</v>
      </c>
      <c r="H87" s="310" t="s">
        <v>2778</v>
      </c>
      <c r="I87" s="310">
        <v>100</v>
      </c>
      <c r="J87" s="325" t="s">
        <v>2896</v>
      </c>
      <c r="K87" s="10">
        <f t="shared" si="3"/>
        <v>4045</v>
      </c>
      <c r="L87" s="10">
        <f>VLOOKUP(D87,'Membres 2024'!E$4:G$493,3,FALSE)</f>
        <v>2024</v>
      </c>
    </row>
    <row r="88" spans="1:12" ht="14.25" customHeight="1" x14ac:dyDescent="0.3">
      <c r="A88" s="10">
        <f t="shared" si="2"/>
        <v>4044</v>
      </c>
      <c r="B88" s="317">
        <v>45483</v>
      </c>
      <c r="C88" s="6"/>
      <c r="D88" s="331">
        <v>4044</v>
      </c>
      <c r="E88" s="6" t="s">
        <v>2897</v>
      </c>
      <c r="F88" s="6" t="s">
        <v>2543</v>
      </c>
      <c r="G88" s="6" t="s">
        <v>2898</v>
      </c>
      <c r="H88" s="6" t="s">
        <v>2899</v>
      </c>
      <c r="I88" s="6">
        <v>260</v>
      </c>
      <c r="J88" s="318" t="s">
        <v>2900</v>
      </c>
      <c r="K88" s="10">
        <f t="shared" si="3"/>
        <v>4044</v>
      </c>
      <c r="L88" s="10">
        <f>VLOOKUP(D88,'Membres 2024'!E$4:G$493,3,FALSE)</f>
        <v>2024</v>
      </c>
    </row>
    <row r="89" spans="1:12" ht="14.25" customHeight="1" x14ac:dyDescent="0.3">
      <c r="A89" s="10">
        <f t="shared" si="2"/>
        <v>4043</v>
      </c>
      <c r="B89" s="317">
        <v>45478</v>
      </c>
      <c r="C89" s="6"/>
      <c r="D89" s="331">
        <v>4043</v>
      </c>
      <c r="E89" s="6" t="s">
        <v>2901</v>
      </c>
      <c r="F89" s="6" t="s">
        <v>2050</v>
      </c>
      <c r="G89" s="6" t="s">
        <v>2902</v>
      </c>
      <c r="H89" s="6" t="s">
        <v>2726</v>
      </c>
      <c r="I89" s="6">
        <v>260</v>
      </c>
      <c r="J89" s="318" t="s">
        <v>2903</v>
      </c>
      <c r="K89" s="10">
        <f t="shared" si="3"/>
        <v>4043</v>
      </c>
      <c r="L89" s="10">
        <f>VLOOKUP(D89,'Membres 2024'!E$4:G$493,3,FALSE)</f>
        <v>2024</v>
      </c>
    </row>
    <row r="90" spans="1:12" ht="14.25" customHeight="1" x14ac:dyDescent="0.3">
      <c r="A90" s="10">
        <f t="shared" si="2"/>
        <v>4042</v>
      </c>
      <c r="B90" s="317">
        <v>45477</v>
      </c>
      <c r="C90" s="6"/>
      <c r="D90" s="331">
        <v>4042</v>
      </c>
      <c r="E90" s="6" t="s">
        <v>2904</v>
      </c>
      <c r="F90" s="6" t="s">
        <v>1850</v>
      </c>
      <c r="G90" s="6" t="s">
        <v>2905</v>
      </c>
      <c r="H90" s="6" t="s">
        <v>2906</v>
      </c>
      <c r="I90" s="6">
        <v>10</v>
      </c>
      <c r="J90" s="318" t="s">
        <v>2907</v>
      </c>
      <c r="K90" s="10">
        <f t="shared" si="3"/>
        <v>4042</v>
      </c>
      <c r="L90" s="10">
        <f>VLOOKUP(D90,'Membres 2024'!E$4:G$493,3,FALSE)</f>
        <v>2024</v>
      </c>
    </row>
    <row r="91" spans="1:12" ht="14.25" customHeight="1" x14ac:dyDescent="0.3">
      <c r="A91" s="10">
        <f t="shared" si="2"/>
        <v>4041.3</v>
      </c>
      <c r="B91" s="317">
        <v>45474</v>
      </c>
      <c r="C91" s="6"/>
      <c r="D91" s="331">
        <v>4041.3</v>
      </c>
      <c r="E91" s="6"/>
      <c r="F91" s="6"/>
      <c r="G91" s="6"/>
      <c r="H91" s="6"/>
      <c r="I91" s="6">
        <v>10</v>
      </c>
      <c r="J91" s="318" t="s">
        <v>2908</v>
      </c>
      <c r="K91" s="10">
        <f t="shared" si="3"/>
        <v>4041.3</v>
      </c>
      <c r="L91" s="10">
        <f>VLOOKUP(D91,'Membres 2024'!E$4:G$493,3,FALSE)</f>
        <v>2024</v>
      </c>
    </row>
    <row r="92" spans="1:12" ht="14.25" customHeight="1" x14ac:dyDescent="0.3">
      <c r="A92" s="10">
        <f t="shared" si="2"/>
        <v>4041.1</v>
      </c>
      <c r="B92" s="317">
        <v>45474</v>
      </c>
      <c r="C92" s="6"/>
      <c r="D92" s="330">
        <v>4041.1</v>
      </c>
      <c r="E92" s="6"/>
      <c r="F92" s="6"/>
      <c r="G92" s="6"/>
      <c r="H92" s="6"/>
      <c r="I92" s="6">
        <v>100</v>
      </c>
      <c r="J92" s="318" t="s">
        <v>2909</v>
      </c>
      <c r="K92" s="10">
        <f t="shared" si="3"/>
        <v>4041.1</v>
      </c>
      <c r="L92" s="10">
        <f>VLOOKUP(D92,'Membres 2024'!E$4:G$493,3,FALSE)</f>
        <v>2024</v>
      </c>
    </row>
    <row r="93" spans="1:12" ht="14.25" customHeight="1" x14ac:dyDescent="0.3">
      <c r="A93" s="10">
        <f t="shared" si="2"/>
        <v>4041</v>
      </c>
      <c r="B93" s="317">
        <v>45471</v>
      </c>
      <c r="C93" s="6"/>
      <c r="D93" s="331">
        <v>4041</v>
      </c>
      <c r="E93" s="6" t="s">
        <v>2910</v>
      </c>
      <c r="F93" s="6" t="s">
        <v>1728</v>
      </c>
      <c r="G93" s="6" t="s">
        <v>2911</v>
      </c>
      <c r="H93" s="6" t="s">
        <v>2912</v>
      </c>
      <c r="I93" s="6">
        <v>260</v>
      </c>
      <c r="J93" s="318" t="s">
        <v>2913</v>
      </c>
      <c r="K93" s="10">
        <f t="shared" si="3"/>
        <v>4041</v>
      </c>
      <c r="L93" s="10">
        <f>VLOOKUP(D93,'Membres 2024'!E$4:G$493,3,FALSE)</f>
        <v>2024</v>
      </c>
    </row>
    <row r="94" spans="1:12" ht="14.25" customHeight="1" x14ac:dyDescent="0.3">
      <c r="A94" s="10">
        <f t="shared" si="2"/>
        <v>4040</v>
      </c>
      <c r="B94" s="317">
        <v>45470</v>
      </c>
      <c r="C94" s="6"/>
      <c r="D94" s="331">
        <v>4040</v>
      </c>
      <c r="E94" s="6" t="s">
        <v>2914</v>
      </c>
      <c r="F94" s="6" t="s">
        <v>1989</v>
      </c>
      <c r="G94" s="6" t="s">
        <v>2915</v>
      </c>
      <c r="H94" s="6" t="s">
        <v>2758</v>
      </c>
      <c r="I94" s="6">
        <v>205</v>
      </c>
      <c r="J94" s="318" t="s">
        <v>2916</v>
      </c>
      <c r="K94" s="10">
        <f t="shared" si="3"/>
        <v>4040</v>
      </c>
      <c r="L94" s="10">
        <f>VLOOKUP(D94,'Membres 2024'!E$4:G$493,3,FALSE)</f>
        <v>2024</v>
      </c>
    </row>
    <row r="95" spans="1:12" ht="14.25" customHeight="1" x14ac:dyDescent="0.3">
      <c r="A95" s="10">
        <f t="shared" si="2"/>
        <v>4038</v>
      </c>
      <c r="B95" s="317">
        <v>45461</v>
      </c>
      <c r="C95" s="6"/>
      <c r="D95" s="331">
        <v>4038</v>
      </c>
      <c r="E95" s="6" t="s">
        <v>2917</v>
      </c>
      <c r="F95" s="6" t="s">
        <v>562</v>
      </c>
      <c r="G95" s="6" t="s">
        <v>2918</v>
      </c>
      <c r="H95" s="6" t="s">
        <v>2730</v>
      </c>
      <c r="I95" s="6">
        <v>95</v>
      </c>
      <c r="J95" s="318" t="s">
        <v>2919</v>
      </c>
      <c r="K95" s="10">
        <f t="shared" si="3"/>
        <v>4038</v>
      </c>
      <c r="L95" s="10">
        <f>VLOOKUP(D95,'Membres 2024'!E$4:G$493,3,FALSE)</f>
        <v>2024</v>
      </c>
    </row>
    <row r="96" spans="1:12" ht="14.25" customHeight="1" x14ac:dyDescent="0.3">
      <c r="A96" s="10">
        <f t="shared" si="2"/>
        <v>4037</v>
      </c>
      <c r="B96" s="317">
        <v>45456</v>
      </c>
      <c r="C96" s="6"/>
      <c r="D96" s="331">
        <v>4037</v>
      </c>
      <c r="E96" s="6" t="s">
        <v>2920</v>
      </c>
      <c r="F96" s="6" t="s">
        <v>1495</v>
      </c>
      <c r="G96" s="6" t="s">
        <v>2921</v>
      </c>
      <c r="H96" s="6" t="s">
        <v>2922</v>
      </c>
      <c r="I96" s="6">
        <v>20</v>
      </c>
      <c r="J96" s="318" t="s">
        <v>2923</v>
      </c>
      <c r="K96" s="10">
        <f t="shared" si="3"/>
        <v>4037</v>
      </c>
      <c r="L96" s="10">
        <f>VLOOKUP(D96,'Membres 2024'!E$4:G$493,3,FALSE)</f>
        <v>2024</v>
      </c>
    </row>
    <row r="97" spans="1:12" ht="14.25" customHeight="1" x14ac:dyDescent="0.3">
      <c r="A97" s="10">
        <f t="shared" si="2"/>
        <v>4036</v>
      </c>
      <c r="B97" s="317">
        <v>45455</v>
      </c>
      <c r="C97" s="6"/>
      <c r="D97" s="331">
        <v>4036</v>
      </c>
      <c r="E97" s="6" t="s">
        <v>2924</v>
      </c>
      <c r="F97" s="6" t="s">
        <v>578</v>
      </c>
      <c r="G97" s="6" t="s">
        <v>2925</v>
      </c>
      <c r="H97" s="6" t="s">
        <v>2778</v>
      </c>
      <c r="I97" s="6">
        <v>95</v>
      </c>
      <c r="J97" s="318" t="s">
        <v>2926</v>
      </c>
      <c r="K97" s="10">
        <f t="shared" si="3"/>
        <v>4036</v>
      </c>
      <c r="L97" s="10">
        <f>VLOOKUP(D97,'Membres 2024'!E$4:G$493,3,FALSE)</f>
        <v>2024</v>
      </c>
    </row>
    <row r="98" spans="1:12" ht="14.25" customHeight="1" x14ac:dyDescent="0.3">
      <c r="A98" s="10">
        <f t="shared" si="2"/>
        <v>4035</v>
      </c>
      <c r="B98" s="317">
        <v>45448</v>
      </c>
      <c r="C98" s="6"/>
      <c r="D98" s="331">
        <v>4035</v>
      </c>
      <c r="E98" s="6" t="s">
        <v>2927</v>
      </c>
      <c r="F98" s="6" t="s">
        <v>2297</v>
      </c>
      <c r="G98" s="6" t="s">
        <v>2928</v>
      </c>
      <c r="H98" s="6" t="s">
        <v>2929</v>
      </c>
      <c r="I98" s="6">
        <v>260</v>
      </c>
      <c r="J98" s="318" t="s">
        <v>2930</v>
      </c>
      <c r="K98" s="10">
        <f t="shared" si="3"/>
        <v>4035</v>
      </c>
      <c r="L98" s="10">
        <f>VLOOKUP(D98,'Membres 2024'!E$4:G$493,3,FALSE)</f>
        <v>2024</v>
      </c>
    </row>
    <row r="99" spans="1:12" ht="14.25" customHeight="1" x14ac:dyDescent="0.3">
      <c r="A99" s="10">
        <f t="shared" si="2"/>
        <v>4034</v>
      </c>
      <c r="B99" s="317">
        <v>45448</v>
      </c>
      <c r="C99" s="6"/>
      <c r="D99" s="331">
        <v>4034</v>
      </c>
      <c r="E99" s="6" t="s">
        <v>2931</v>
      </c>
      <c r="F99" s="6" t="s">
        <v>1153</v>
      </c>
      <c r="G99" s="6" t="s">
        <v>2932</v>
      </c>
      <c r="H99" s="6" t="s">
        <v>2730</v>
      </c>
      <c r="I99" s="6">
        <v>95</v>
      </c>
      <c r="J99" s="318" t="s">
        <v>2933</v>
      </c>
      <c r="K99" s="10">
        <f t="shared" si="3"/>
        <v>4034</v>
      </c>
      <c r="L99" s="10">
        <f>VLOOKUP(D99,'Membres 2024'!E$4:G$493,3,FALSE)</f>
        <v>2024</v>
      </c>
    </row>
    <row r="100" spans="1:12" ht="14.25" customHeight="1" x14ac:dyDescent="0.3">
      <c r="A100" s="10">
        <f t="shared" si="2"/>
        <v>4033</v>
      </c>
      <c r="B100" s="317">
        <v>45447</v>
      </c>
      <c r="C100" s="6"/>
      <c r="D100" s="331">
        <v>4033</v>
      </c>
      <c r="E100" s="6" t="s">
        <v>2934</v>
      </c>
      <c r="F100" s="6" t="s">
        <v>2462</v>
      </c>
      <c r="G100" s="6" t="s">
        <v>2935</v>
      </c>
      <c r="H100" s="6" t="s">
        <v>2936</v>
      </c>
      <c r="I100" s="6">
        <v>180</v>
      </c>
      <c r="J100" s="318" t="s">
        <v>2937</v>
      </c>
      <c r="K100" s="10">
        <f t="shared" si="3"/>
        <v>4033</v>
      </c>
      <c r="L100" s="10">
        <f>VLOOKUP(D100,'Membres 2024'!E$4:G$493,3,FALSE)</f>
        <v>2024</v>
      </c>
    </row>
    <row r="101" spans="1:12" ht="14.25" customHeight="1" x14ac:dyDescent="0.3">
      <c r="A101" s="10">
        <f t="shared" si="2"/>
        <v>4032</v>
      </c>
      <c r="B101" s="317">
        <v>45447</v>
      </c>
      <c r="C101" s="6"/>
      <c r="D101" s="331">
        <v>4032</v>
      </c>
      <c r="E101" s="6" t="s">
        <v>2938</v>
      </c>
      <c r="F101" s="6" t="s">
        <v>1307</v>
      </c>
      <c r="G101" s="6" t="s">
        <v>2939</v>
      </c>
      <c r="H101" s="6" t="s">
        <v>2774</v>
      </c>
      <c r="I101" s="6">
        <v>30</v>
      </c>
      <c r="J101" s="318" t="s">
        <v>2940</v>
      </c>
      <c r="K101" s="10">
        <f t="shared" si="3"/>
        <v>4032</v>
      </c>
      <c r="L101" s="10">
        <f>VLOOKUP(D101,'Membres 2024'!E$4:G$493,3,FALSE)</f>
        <v>2024</v>
      </c>
    </row>
    <row r="102" spans="1:12" ht="14.25" customHeight="1" x14ac:dyDescent="0.3">
      <c r="A102" s="10">
        <f t="shared" si="2"/>
        <v>4031</v>
      </c>
      <c r="B102" s="312">
        <v>45443</v>
      </c>
      <c r="C102" s="15"/>
      <c r="D102" s="313">
        <v>4031</v>
      </c>
      <c r="E102" s="15" t="s">
        <v>2941</v>
      </c>
      <c r="F102" s="15" t="s">
        <v>1130</v>
      </c>
      <c r="G102" s="15" t="s">
        <v>2942</v>
      </c>
      <c r="H102" s="15" t="s">
        <v>2739</v>
      </c>
      <c r="I102" s="15">
        <v>95</v>
      </c>
      <c r="J102" s="15" t="s">
        <v>2943</v>
      </c>
      <c r="K102" s="10">
        <f t="shared" si="3"/>
        <v>4031</v>
      </c>
      <c r="L102" s="10">
        <f>VLOOKUP(D102,'Membres 2024'!E$4:G$493,3,FALSE)</f>
        <v>2024</v>
      </c>
    </row>
    <row r="103" spans="1:12" ht="14.25" customHeight="1" x14ac:dyDescent="0.3">
      <c r="A103" s="10">
        <f t="shared" si="2"/>
        <v>4030</v>
      </c>
      <c r="B103" s="312">
        <v>45443</v>
      </c>
      <c r="C103" s="15"/>
      <c r="D103" s="321">
        <v>4030</v>
      </c>
      <c r="E103" s="15" t="s">
        <v>2783</v>
      </c>
      <c r="F103" s="15" t="s">
        <v>308</v>
      </c>
      <c r="G103" s="15" t="s">
        <v>2944</v>
      </c>
      <c r="H103" s="15" t="s">
        <v>2739</v>
      </c>
      <c r="I103" s="15">
        <v>10</v>
      </c>
      <c r="J103" s="15" t="s">
        <v>2945</v>
      </c>
      <c r="K103" s="10">
        <f t="shared" si="3"/>
        <v>4030</v>
      </c>
      <c r="L103" s="10">
        <f>VLOOKUP(D103,'Membres 2024'!E$4:G$493,3,FALSE)</f>
        <v>2024</v>
      </c>
    </row>
    <row r="104" spans="1:12" ht="14.25" customHeight="1" x14ac:dyDescent="0.3">
      <c r="A104" s="10">
        <f t="shared" si="2"/>
        <v>4023</v>
      </c>
      <c r="B104" s="312">
        <v>45441</v>
      </c>
      <c r="C104" s="15">
        <v>10</v>
      </c>
      <c r="D104" s="313">
        <v>4023</v>
      </c>
      <c r="E104" s="15" t="s">
        <v>2741</v>
      </c>
      <c r="F104" s="15" t="s">
        <v>308</v>
      </c>
      <c r="G104" s="15" t="s">
        <v>2944</v>
      </c>
      <c r="H104" s="15" t="s">
        <v>2739</v>
      </c>
      <c r="I104" s="15">
        <v>80</v>
      </c>
      <c r="J104" s="15" t="s">
        <v>2946</v>
      </c>
      <c r="K104" s="10">
        <f t="shared" si="3"/>
        <v>4023</v>
      </c>
      <c r="L104" s="10">
        <f>VLOOKUP(D104,'Membres 2024'!E$4:G$493,3,FALSE)</f>
        <v>2024</v>
      </c>
    </row>
    <row r="105" spans="1:12" ht="14.25" customHeight="1" x14ac:dyDescent="0.3">
      <c r="A105" s="10">
        <f t="shared" si="2"/>
        <v>4022</v>
      </c>
      <c r="B105" s="312">
        <v>45440</v>
      </c>
      <c r="C105" s="15"/>
      <c r="D105" s="313">
        <v>4022</v>
      </c>
      <c r="E105" s="15" t="s">
        <v>2741</v>
      </c>
      <c r="F105" s="15" t="s">
        <v>308</v>
      </c>
      <c r="G105" s="15" t="s">
        <v>2944</v>
      </c>
      <c r="H105" s="15" t="s">
        <v>2739</v>
      </c>
      <c r="I105" s="15">
        <v>100</v>
      </c>
      <c r="J105" s="15" t="s">
        <v>2947</v>
      </c>
      <c r="K105" s="10">
        <f t="shared" si="3"/>
        <v>4022</v>
      </c>
      <c r="L105" s="10">
        <f>VLOOKUP(D105,'Membres 2024'!E$4:G$493,3,FALSE)</f>
        <v>2024</v>
      </c>
    </row>
    <row r="106" spans="1:12" ht="14.25" customHeight="1" x14ac:dyDescent="0.3">
      <c r="A106" s="10">
        <f t="shared" si="2"/>
        <v>4021</v>
      </c>
      <c r="B106" s="312">
        <v>45439</v>
      </c>
      <c r="C106" s="15"/>
      <c r="D106" s="313">
        <v>4021</v>
      </c>
      <c r="E106" s="15" t="s">
        <v>2948</v>
      </c>
      <c r="F106" s="15" t="s">
        <v>1108</v>
      </c>
      <c r="G106" s="15" t="s">
        <v>2949</v>
      </c>
      <c r="H106" s="15" t="s">
        <v>2754</v>
      </c>
      <c r="I106" s="15">
        <v>305</v>
      </c>
      <c r="J106" s="15" t="s">
        <v>2950</v>
      </c>
      <c r="K106" s="10">
        <f t="shared" si="3"/>
        <v>4021</v>
      </c>
      <c r="L106" s="10">
        <f>VLOOKUP(D106,'Membres 2024'!E$4:G$493,3,FALSE)</f>
        <v>2024</v>
      </c>
    </row>
    <row r="107" spans="1:12" ht="14.25" customHeight="1" x14ac:dyDescent="0.3">
      <c r="A107" s="10">
        <f t="shared" si="2"/>
        <v>4020</v>
      </c>
      <c r="B107" s="312">
        <v>45434</v>
      </c>
      <c r="C107" s="15"/>
      <c r="D107" s="313">
        <v>4020</v>
      </c>
      <c r="E107" s="15" t="s">
        <v>2951</v>
      </c>
      <c r="F107" s="15" t="s">
        <v>408</v>
      </c>
      <c r="G107" s="15" t="s">
        <v>2952</v>
      </c>
      <c r="H107" s="15" t="s">
        <v>2863</v>
      </c>
      <c r="I107" s="15">
        <v>65</v>
      </c>
      <c r="J107" s="15" t="s">
        <v>2953</v>
      </c>
      <c r="K107" s="10">
        <f t="shared" si="3"/>
        <v>4020</v>
      </c>
      <c r="L107" s="10">
        <f>VLOOKUP(D107,'Membres 2024'!E$4:G$493,3,FALSE)</f>
        <v>2024</v>
      </c>
    </row>
    <row r="108" spans="1:12" ht="14.25" customHeight="1" x14ac:dyDescent="0.3">
      <c r="A108" s="10">
        <f t="shared" si="2"/>
        <v>4012</v>
      </c>
      <c r="B108" s="312">
        <v>45426</v>
      </c>
      <c r="C108" s="15"/>
      <c r="D108" s="313">
        <v>4012</v>
      </c>
      <c r="E108" s="15" t="s">
        <v>2954</v>
      </c>
      <c r="F108" s="15" t="s">
        <v>179</v>
      </c>
      <c r="G108" s="15" t="s">
        <v>2955</v>
      </c>
      <c r="H108" s="15" t="s">
        <v>2739</v>
      </c>
      <c r="I108" s="15">
        <v>30</v>
      </c>
      <c r="J108" s="15" t="s">
        <v>2956</v>
      </c>
      <c r="K108" s="10">
        <f t="shared" si="3"/>
        <v>4012</v>
      </c>
      <c r="L108" s="10">
        <f>VLOOKUP(D108,'Membres 2024'!E$4:G$493,3,FALSE)</f>
        <v>2024</v>
      </c>
    </row>
    <row r="109" spans="1:12" ht="14.25" customHeight="1" x14ac:dyDescent="0.3">
      <c r="A109" s="10">
        <f t="shared" si="2"/>
        <v>4011</v>
      </c>
      <c r="B109" s="312">
        <v>45425</v>
      </c>
      <c r="C109" s="15"/>
      <c r="D109" s="313">
        <v>4011</v>
      </c>
      <c r="E109" s="15" t="s">
        <v>2957</v>
      </c>
      <c r="F109" s="15" t="s">
        <v>1370</v>
      </c>
      <c r="G109" s="15" t="s">
        <v>2958</v>
      </c>
      <c r="H109" s="15" t="s">
        <v>2778</v>
      </c>
      <c r="I109" s="15">
        <v>180</v>
      </c>
      <c r="J109" s="15" t="s">
        <v>2959</v>
      </c>
      <c r="K109" s="10">
        <f t="shared" si="3"/>
        <v>4011</v>
      </c>
      <c r="L109" s="10">
        <f>VLOOKUP(D109,'Membres 2024'!E$4:G$493,3,FALSE)</f>
        <v>2024</v>
      </c>
    </row>
    <row r="110" spans="1:12" ht="14.25" customHeight="1" x14ac:dyDescent="0.3">
      <c r="A110" s="10">
        <f t="shared" si="2"/>
        <v>4010</v>
      </c>
      <c r="B110" s="312">
        <v>45425</v>
      </c>
      <c r="C110" s="15"/>
      <c r="D110" s="313">
        <v>4010</v>
      </c>
      <c r="E110" s="15" t="s">
        <v>2843</v>
      </c>
      <c r="F110" s="15" t="s">
        <v>1504</v>
      </c>
      <c r="G110" s="15" t="s">
        <v>2844</v>
      </c>
      <c r="H110" s="15" t="s">
        <v>2845</v>
      </c>
      <c r="I110" s="15">
        <v>175</v>
      </c>
      <c r="J110" s="15" t="s">
        <v>2960</v>
      </c>
      <c r="K110" s="10">
        <f t="shared" si="3"/>
        <v>4010</v>
      </c>
      <c r="L110" s="10">
        <f>VLOOKUP(D110,'Membres 2024'!E$4:G$493,3,FALSE)</f>
        <v>2024</v>
      </c>
    </row>
    <row r="111" spans="1:12" ht="14.25" customHeight="1" x14ac:dyDescent="0.3">
      <c r="A111" s="10">
        <f t="shared" si="2"/>
        <v>4009</v>
      </c>
      <c r="B111" s="312">
        <v>45420</v>
      </c>
      <c r="C111" s="15"/>
      <c r="D111" s="313">
        <v>4009</v>
      </c>
      <c r="E111" s="15" t="s">
        <v>2961</v>
      </c>
      <c r="F111" s="15" t="s">
        <v>242</v>
      </c>
      <c r="G111" s="15" t="s">
        <v>2962</v>
      </c>
      <c r="H111" s="15" t="s">
        <v>2778</v>
      </c>
      <c r="I111" s="15">
        <v>205</v>
      </c>
      <c r="J111" s="15" t="s">
        <v>2963</v>
      </c>
      <c r="K111" s="10">
        <f t="shared" si="3"/>
        <v>4009</v>
      </c>
      <c r="L111" s="10">
        <f>VLOOKUP(D111,'Membres 2024'!E$4:G$493,3,FALSE)</f>
        <v>2024</v>
      </c>
    </row>
    <row r="112" spans="1:12" ht="14.25" customHeight="1" x14ac:dyDescent="0.3">
      <c r="A112" s="10">
        <f t="shared" si="2"/>
        <v>4008</v>
      </c>
      <c r="B112" s="312">
        <v>45420</v>
      </c>
      <c r="C112" s="15"/>
      <c r="D112" s="316">
        <v>4008</v>
      </c>
      <c r="E112" s="15" t="s">
        <v>2964</v>
      </c>
      <c r="F112" s="15" t="s">
        <v>577</v>
      </c>
      <c r="G112" s="15" t="s">
        <v>2965</v>
      </c>
      <c r="H112" s="15" t="s">
        <v>2966</v>
      </c>
      <c r="I112" s="15">
        <v>30</v>
      </c>
      <c r="J112" s="15" t="s">
        <v>2967</v>
      </c>
      <c r="K112" s="10">
        <f t="shared" si="3"/>
        <v>4008</v>
      </c>
      <c r="L112" s="10" t="e">
        <f>VLOOKUP(D112,'Membres 2024'!E$4:G$493,3,FALSE)</f>
        <v>#N/A</v>
      </c>
    </row>
    <row r="113" spans="1:12" ht="14.25" customHeight="1" x14ac:dyDescent="0.3">
      <c r="A113" s="10">
        <f t="shared" si="2"/>
        <v>4007</v>
      </c>
      <c r="B113" s="312">
        <v>45419</v>
      </c>
      <c r="C113" s="15"/>
      <c r="D113" s="313">
        <v>4007</v>
      </c>
      <c r="E113" s="15" t="s">
        <v>2776</v>
      </c>
      <c r="F113" s="15" t="s">
        <v>941</v>
      </c>
      <c r="G113" s="15" t="s">
        <v>2777</v>
      </c>
      <c r="H113" s="15" t="s">
        <v>2778</v>
      </c>
      <c r="I113" s="15">
        <v>175</v>
      </c>
      <c r="J113" s="15" t="s">
        <v>2968</v>
      </c>
      <c r="K113" s="10">
        <f t="shared" si="3"/>
        <v>4007</v>
      </c>
      <c r="L113" s="10">
        <f>VLOOKUP(D113,'Membres 2024'!E$4:G$493,3,FALSE)</f>
        <v>2024</v>
      </c>
    </row>
    <row r="114" spans="1:12" ht="14.25" customHeight="1" x14ac:dyDescent="0.3">
      <c r="A114" s="10">
        <f t="shared" si="2"/>
        <v>4006</v>
      </c>
      <c r="B114" s="332">
        <v>45418</v>
      </c>
      <c r="C114" s="333"/>
      <c r="D114" s="15">
        <v>4006</v>
      </c>
      <c r="E114" s="333" t="s">
        <v>2969</v>
      </c>
      <c r="F114" s="333" t="s">
        <v>400</v>
      </c>
      <c r="G114" s="333" t="s">
        <v>2970</v>
      </c>
      <c r="H114" s="333" t="s">
        <v>2971</v>
      </c>
      <c r="I114" s="333">
        <v>420</v>
      </c>
      <c r="J114" s="333" t="s">
        <v>2972</v>
      </c>
      <c r="K114" s="10">
        <f t="shared" si="3"/>
        <v>4006</v>
      </c>
      <c r="L114" s="10" t="e">
        <f>VLOOKUP(D114,'Membres 2024'!E$4:G$493,3,FALSE)</f>
        <v>#N/A</v>
      </c>
    </row>
    <row r="115" spans="1:12" ht="14.25" customHeight="1" x14ac:dyDescent="0.3">
      <c r="A115" s="10">
        <f t="shared" si="2"/>
        <v>4005</v>
      </c>
      <c r="B115" s="312">
        <v>45414</v>
      </c>
      <c r="C115" s="15"/>
      <c r="D115" s="313">
        <v>4005</v>
      </c>
      <c r="E115" s="15" t="s">
        <v>2973</v>
      </c>
      <c r="F115" s="15" t="s">
        <v>1348</v>
      </c>
      <c r="G115" s="15" t="s">
        <v>2974</v>
      </c>
      <c r="H115" s="15" t="s">
        <v>2766</v>
      </c>
      <c r="I115" s="15">
        <v>380</v>
      </c>
      <c r="J115" s="15" t="s">
        <v>2975</v>
      </c>
      <c r="K115" s="10">
        <f t="shared" si="3"/>
        <v>4005</v>
      </c>
      <c r="L115" s="10">
        <f>VLOOKUP(D115,'Membres 2024'!E$4:G$493,3,FALSE)</f>
        <v>2024</v>
      </c>
    </row>
    <row r="116" spans="1:12" ht="14.25" customHeight="1" x14ac:dyDescent="0.3">
      <c r="A116" s="10">
        <f t="shared" si="2"/>
        <v>4004</v>
      </c>
      <c r="B116" s="312">
        <v>45414</v>
      </c>
      <c r="C116" s="15"/>
      <c r="D116" s="313">
        <v>4004</v>
      </c>
      <c r="E116" s="15" t="s">
        <v>2904</v>
      </c>
      <c r="F116" s="15" t="s">
        <v>1850</v>
      </c>
      <c r="G116" s="15" t="s">
        <v>2905</v>
      </c>
      <c r="H116" s="15" t="s">
        <v>2906</v>
      </c>
      <c r="I116" s="15">
        <v>165</v>
      </c>
      <c r="J116" s="15" t="s">
        <v>2976</v>
      </c>
      <c r="K116" s="10">
        <f t="shared" si="3"/>
        <v>4004</v>
      </c>
      <c r="L116" s="10">
        <f>VLOOKUP(D116,'Membres 2024'!E$4:G$493,3,FALSE)</f>
        <v>2024</v>
      </c>
    </row>
    <row r="117" spans="1:12" ht="14.25" customHeight="1" x14ac:dyDescent="0.3">
      <c r="A117" s="10">
        <f t="shared" si="2"/>
        <v>4003</v>
      </c>
      <c r="B117" s="312">
        <v>45412</v>
      </c>
      <c r="C117" s="15"/>
      <c r="D117" s="313">
        <v>4003</v>
      </c>
      <c r="E117" s="15" t="s">
        <v>2977</v>
      </c>
      <c r="F117" s="15" t="s">
        <v>2473</v>
      </c>
      <c r="G117" s="15" t="s">
        <v>2978</v>
      </c>
      <c r="H117" s="15" t="s">
        <v>2979</v>
      </c>
      <c r="I117" s="15">
        <v>175</v>
      </c>
      <c r="J117" s="15" t="s">
        <v>2755</v>
      </c>
      <c r="K117" s="10">
        <f t="shared" si="3"/>
        <v>4003</v>
      </c>
      <c r="L117" s="10">
        <f>VLOOKUP(D117,'Membres 2024'!E$4:G$493,3,FALSE)</f>
        <v>2024</v>
      </c>
    </row>
    <row r="118" spans="1:12" ht="14.25" customHeight="1" x14ac:dyDescent="0.3">
      <c r="A118" s="10">
        <f t="shared" si="2"/>
        <v>4002</v>
      </c>
      <c r="B118" s="312">
        <v>45412</v>
      </c>
      <c r="C118" s="15"/>
      <c r="D118" s="313">
        <v>4002</v>
      </c>
      <c r="E118" s="15" t="s">
        <v>2980</v>
      </c>
      <c r="F118" s="15" t="s">
        <v>913</v>
      </c>
      <c r="G118" s="15" t="s">
        <v>2981</v>
      </c>
      <c r="H118" s="15" t="s">
        <v>2766</v>
      </c>
      <c r="I118" s="15">
        <v>305</v>
      </c>
      <c r="J118" s="15" t="s">
        <v>2982</v>
      </c>
      <c r="K118" s="10">
        <f t="shared" si="3"/>
        <v>4002</v>
      </c>
      <c r="L118" s="10">
        <f>VLOOKUP(D118,'Membres 2024'!E$4:G$493,3,FALSE)</f>
        <v>2024</v>
      </c>
    </row>
    <row r="119" spans="1:12" ht="14.25" customHeight="1" x14ac:dyDescent="0.3">
      <c r="A119" s="10">
        <f t="shared" si="2"/>
        <v>4001</v>
      </c>
      <c r="B119" s="312">
        <v>45411</v>
      </c>
      <c r="C119" s="15"/>
      <c r="D119" s="321">
        <v>4001</v>
      </c>
      <c r="E119" s="15" t="s">
        <v>2983</v>
      </c>
      <c r="F119" s="15" t="s">
        <v>1393</v>
      </c>
      <c r="G119" s="15" t="s">
        <v>2984</v>
      </c>
      <c r="H119" s="15" t="s">
        <v>2985</v>
      </c>
      <c r="I119" s="15">
        <v>195</v>
      </c>
      <c r="J119" s="15" t="s">
        <v>2986</v>
      </c>
      <c r="K119" s="10">
        <f t="shared" si="3"/>
        <v>4001</v>
      </c>
      <c r="L119" s="10">
        <f>VLOOKUP(D119,'Membres 2024'!E$4:G$493,3,FALSE)</f>
        <v>2024</v>
      </c>
    </row>
    <row r="120" spans="1:12" ht="14.25" customHeight="1" x14ac:dyDescent="0.3">
      <c r="A120" s="10">
        <f t="shared" si="2"/>
        <v>3011</v>
      </c>
      <c r="B120" s="312">
        <v>45408</v>
      </c>
      <c r="C120" s="334" t="s">
        <v>2353</v>
      </c>
      <c r="D120" s="335">
        <v>3011</v>
      </c>
      <c r="E120" s="15" t="s">
        <v>2987</v>
      </c>
      <c r="F120" s="15" t="s">
        <v>645</v>
      </c>
      <c r="G120" s="15" t="s">
        <v>2988</v>
      </c>
      <c r="H120" s="15" t="s">
        <v>2966</v>
      </c>
      <c r="I120" s="15">
        <v>320</v>
      </c>
      <c r="J120" s="15" t="s">
        <v>2989</v>
      </c>
      <c r="K120" s="10">
        <f t="shared" si="3"/>
        <v>3011</v>
      </c>
      <c r="L120" s="10">
        <f>VLOOKUP(D120,'Membres 2024'!E$4:G$493,3,FALSE)</f>
        <v>2024</v>
      </c>
    </row>
    <row r="121" spans="1:12" ht="14.25" customHeight="1" x14ac:dyDescent="0.3">
      <c r="A121" s="10">
        <f t="shared" si="2"/>
        <v>3010</v>
      </c>
      <c r="B121" s="312">
        <v>45408</v>
      </c>
      <c r="C121" s="334" t="s">
        <v>2353</v>
      </c>
      <c r="D121" s="335">
        <v>3010</v>
      </c>
      <c r="E121" s="15" t="s">
        <v>2990</v>
      </c>
      <c r="F121" s="15" t="s">
        <v>300</v>
      </c>
      <c r="G121" s="15" t="s">
        <v>2991</v>
      </c>
      <c r="H121" s="15" t="s">
        <v>2992</v>
      </c>
      <c r="I121" s="15">
        <v>230</v>
      </c>
      <c r="J121" s="15" t="s">
        <v>2993</v>
      </c>
      <c r="K121" s="10">
        <f t="shared" si="3"/>
        <v>3010</v>
      </c>
      <c r="L121" s="10">
        <f>VLOOKUP(D121,'Membres 2024'!E$4:G$493,3,FALSE)</f>
        <v>2024</v>
      </c>
    </row>
    <row r="122" spans="1:12" ht="14.25" customHeight="1" x14ac:dyDescent="0.3">
      <c r="A122" s="10">
        <f t="shared" si="2"/>
        <v>3009</v>
      </c>
      <c r="B122" s="312">
        <v>45406</v>
      </c>
      <c r="C122" s="334" t="s">
        <v>2353</v>
      </c>
      <c r="D122" s="335">
        <v>3009</v>
      </c>
      <c r="E122" s="15" t="s">
        <v>2994</v>
      </c>
      <c r="F122" s="15" t="s">
        <v>998</v>
      </c>
      <c r="G122" s="15" t="s">
        <v>2995</v>
      </c>
      <c r="H122" s="15" t="s">
        <v>2754</v>
      </c>
      <c r="I122" s="15">
        <v>185</v>
      </c>
      <c r="J122" s="15" t="s">
        <v>2996</v>
      </c>
      <c r="K122" s="10">
        <f t="shared" si="3"/>
        <v>3009</v>
      </c>
      <c r="L122" s="10">
        <f>VLOOKUP(D122,'Membres 2024'!E$4:G$493,3,FALSE)</f>
        <v>2024</v>
      </c>
    </row>
    <row r="123" spans="1:12" ht="14.25" customHeight="1" x14ac:dyDescent="0.3">
      <c r="A123" s="10">
        <f t="shared" si="2"/>
        <v>3008</v>
      </c>
      <c r="B123" s="312">
        <v>45404</v>
      </c>
      <c r="C123" s="334" t="s">
        <v>2353</v>
      </c>
      <c r="D123" s="335">
        <v>3008</v>
      </c>
      <c r="E123" s="15" t="s">
        <v>2997</v>
      </c>
      <c r="F123" s="15" t="s">
        <v>1087</v>
      </c>
      <c r="G123" s="15" t="s">
        <v>2998</v>
      </c>
      <c r="H123" s="15" t="s">
        <v>2999</v>
      </c>
      <c r="I123" s="15">
        <v>55</v>
      </c>
      <c r="J123" s="15" t="s">
        <v>3000</v>
      </c>
      <c r="K123" s="10">
        <f t="shared" si="3"/>
        <v>3008</v>
      </c>
      <c r="L123" s="10">
        <f>VLOOKUP(D123,'Membres 2024'!E$4:G$493,3,FALSE)</f>
        <v>2024</v>
      </c>
    </row>
    <row r="124" spans="1:12" ht="14.25" customHeight="1" x14ac:dyDescent="0.3">
      <c r="A124" s="10">
        <f t="shared" si="2"/>
        <v>3007</v>
      </c>
      <c r="B124" s="312">
        <v>45404</v>
      </c>
      <c r="C124" s="334" t="s">
        <v>2353</v>
      </c>
      <c r="D124" s="335">
        <v>3007</v>
      </c>
      <c r="E124" s="15" t="s">
        <v>3001</v>
      </c>
      <c r="F124" s="15" t="s">
        <v>654</v>
      </c>
      <c r="G124" s="15" t="s">
        <v>3002</v>
      </c>
      <c r="H124" s="15" t="s">
        <v>2739</v>
      </c>
      <c r="I124" s="15">
        <v>175</v>
      </c>
      <c r="J124" s="15" t="s">
        <v>3003</v>
      </c>
      <c r="K124" s="10">
        <f t="shared" si="3"/>
        <v>3007</v>
      </c>
      <c r="L124" s="10">
        <f>VLOOKUP(D124,'Membres 2024'!E$4:G$493,3,FALSE)</f>
        <v>2024</v>
      </c>
    </row>
    <row r="125" spans="1:12" ht="14.25" customHeight="1" x14ac:dyDescent="0.3">
      <c r="A125" s="10">
        <f t="shared" si="2"/>
        <v>3006</v>
      </c>
      <c r="B125" s="312">
        <v>45400</v>
      </c>
      <c r="C125" s="334" t="s">
        <v>2353</v>
      </c>
      <c r="D125" s="335">
        <v>3006</v>
      </c>
      <c r="E125" s="15" t="s">
        <v>3004</v>
      </c>
      <c r="F125" s="15" t="s">
        <v>308</v>
      </c>
      <c r="G125" s="15" t="s">
        <v>2944</v>
      </c>
      <c r="H125" s="15" t="s">
        <v>2739</v>
      </c>
      <c r="I125" s="15">
        <v>110</v>
      </c>
      <c r="J125" s="15" t="s">
        <v>3005</v>
      </c>
      <c r="K125" s="10">
        <f t="shared" si="3"/>
        <v>3006</v>
      </c>
      <c r="L125" s="10">
        <f>VLOOKUP(D125,'Membres 2024'!E$4:G$493,3,FALSE)</f>
        <v>2024</v>
      </c>
    </row>
    <row r="126" spans="1:12" ht="14.25" customHeight="1" x14ac:dyDescent="0.3">
      <c r="A126" s="10">
        <f t="shared" si="2"/>
        <v>3005</v>
      </c>
      <c r="B126" s="312">
        <v>45399</v>
      </c>
      <c r="C126" s="334" t="s">
        <v>2353</v>
      </c>
      <c r="D126" s="335">
        <v>3005</v>
      </c>
      <c r="E126" s="15" t="s">
        <v>3006</v>
      </c>
      <c r="F126" s="15" t="s">
        <v>691</v>
      </c>
      <c r="G126" s="15" t="s">
        <v>3007</v>
      </c>
      <c r="H126" s="15" t="s">
        <v>3008</v>
      </c>
      <c r="I126" s="15">
        <v>55</v>
      </c>
      <c r="J126" s="15" t="s">
        <v>3009</v>
      </c>
      <c r="K126" s="10">
        <f t="shared" si="3"/>
        <v>3005</v>
      </c>
      <c r="L126" s="10">
        <f>VLOOKUP(D126,'Membres 2024'!E$4:G$493,3,FALSE)</f>
        <v>2024</v>
      </c>
    </row>
    <row r="127" spans="1:12" ht="14.25" customHeight="1" x14ac:dyDescent="0.3">
      <c r="A127" s="10">
        <f t="shared" si="2"/>
        <v>3004</v>
      </c>
      <c r="B127" s="312">
        <v>45398</v>
      </c>
      <c r="C127" s="334" t="s">
        <v>2353</v>
      </c>
      <c r="D127" s="336">
        <v>3004</v>
      </c>
      <c r="E127" s="15" t="s">
        <v>3010</v>
      </c>
      <c r="F127" s="15" t="s">
        <v>2046</v>
      </c>
      <c r="G127" s="15" t="s">
        <v>3011</v>
      </c>
      <c r="H127" s="15" t="s">
        <v>2999</v>
      </c>
      <c r="I127" s="15">
        <v>55</v>
      </c>
      <c r="J127" s="15" t="s">
        <v>3012</v>
      </c>
      <c r="K127" s="10">
        <f t="shared" si="3"/>
        <v>3004</v>
      </c>
      <c r="L127" s="10">
        <f>VLOOKUP(D127,'Membres 2024'!E$4:G$493,3,FALSE)</f>
        <v>2024</v>
      </c>
    </row>
    <row r="128" spans="1:12" ht="14.25" customHeight="1" x14ac:dyDescent="0.3">
      <c r="A128" s="10">
        <f t="shared" si="2"/>
        <v>3003</v>
      </c>
      <c r="B128" s="312">
        <v>45398</v>
      </c>
      <c r="C128" s="334" t="s">
        <v>2353</v>
      </c>
      <c r="D128" s="336">
        <v>3003</v>
      </c>
      <c r="E128" s="15" t="s">
        <v>3013</v>
      </c>
      <c r="F128" s="15" t="s">
        <v>1121</v>
      </c>
      <c r="G128" s="15" t="s">
        <v>3014</v>
      </c>
      <c r="H128" s="15" t="s">
        <v>3015</v>
      </c>
      <c r="I128" s="15">
        <v>175</v>
      </c>
      <c r="J128" s="15" t="s">
        <v>3016</v>
      </c>
      <c r="K128" s="10">
        <f t="shared" si="3"/>
        <v>3003</v>
      </c>
      <c r="L128" s="10">
        <f>VLOOKUP(D128,'Membres 2024'!E$4:G$493,3,FALSE)</f>
        <v>2024</v>
      </c>
    </row>
    <row r="129" spans="1:12" ht="14.25" customHeight="1" x14ac:dyDescent="0.3">
      <c r="A129" s="10">
        <f t="shared" ref="A129:A192" si="4">D129</f>
        <v>3002</v>
      </c>
      <c r="B129" s="312">
        <v>45398</v>
      </c>
      <c r="C129" s="334" t="s">
        <v>2353</v>
      </c>
      <c r="D129" s="335">
        <v>3002</v>
      </c>
      <c r="E129" s="15" t="s">
        <v>3017</v>
      </c>
      <c r="F129" s="15" t="s">
        <v>2017</v>
      </c>
      <c r="G129" s="15" t="s">
        <v>3018</v>
      </c>
      <c r="H129" s="15" t="s">
        <v>2999</v>
      </c>
      <c r="I129" s="15">
        <v>55</v>
      </c>
      <c r="J129" s="15" t="s">
        <v>3019</v>
      </c>
      <c r="K129" s="10">
        <f t="shared" ref="K129:K192" si="5">D129</f>
        <v>3002</v>
      </c>
      <c r="L129" s="10">
        <f>VLOOKUP(D129,'Membres 2024'!E$4:G$493,3,FALSE)</f>
        <v>2024</v>
      </c>
    </row>
    <row r="130" spans="1:12" ht="14.25" customHeight="1" x14ac:dyDescent="0.3">
      <c r="A130" s="10">
        <f t="shared" si="4"/>
        <v>3001</v>
      </c>
      <c r="B130" s="312">
        <v>45398</v>
      </c>
      <c r="C130" s="334" t="s">
        <v>2353</v>
      </c>
      <c r="D130" s="335">
        <v>3001</v>
      </c>
      <c r="E130" s="15" t="s">
        <v>3020</v>
      </c>
      <c r="F130" s="15" t="s">
        <v>1006</v>
      </c>
      <c r="G130" s="15" t="s">
        <v>3021</v>
      </c>
      <c r="H130" s="15" t="s">
        <v>2845</v>
      </c>
      <c r="I130" s="15">
        <v>55</v>
      </c>
      <c r="J130" s="15" t="s">
        <v>3022</v>
      </c>
      <c r="K130" s="10">
        <f t="shared" si="5"/>
        <v>3001</v>
      </c>
      <c r="L130" s="10">
        <f>VLOOKUP(D130,'Membres 2024'!E$4:G$493,3,FALSE)</f>
        <v>2024</v>
      </c>
    </row>
    <row r="131" spans="1:12" ht="14.25" customHeight="1" x14ac:dyDescent="0.3">
      <c r="A131" s="10">
        <f t="shared" si="4"/>
        <v>2008</v>
      </c>
      <c r="B131" s="312">
        <v>45379</v>
      </c>
      <c r="C131" s="15"/>
      <c r="D131" s="313">
        <v>2008</v>
      </c>
      <c r="E131" s="15" t="s">
        <v>3023</v>
      </c>
      <c r="F131" s="15" t="s">
        <v>935</v>
      </c>
      <c r="G131" s="15" t="s">
        <v>3024</v>
      </c>
      <c r="H131" s="15" t="s">
        <v>2730</v>
      </c>
      <c r="I131" s="15">
        <v>55</v>
      </c>
      <c r="J131" s="15" t="s">
        <v>3025</v>
      </c>
      <c r="K131" s="10">
        <f t="shared" si="5"/>
        <v>2008</v>
      </c>
      <c r="L131" s="10">
        <f>VLOOKUP(D131,'Membres 2024'!E$4:G$493,3,FALSE)</f>
        <v>2024</v>
      </c>
    </row>
    <row r="132" spans="1:12" ht="14.25" customHeight="1" x14ac:dyDescent="0.3">
      <c r="A132" s="10">
        <f t="shared" si="4"/>
        <v>2007</v>
      </c>
      <c r="B132" s="312">
        <v>45379</v>
      </c>
      <c r="C132" s="15"/>
      <c r="D132" s="314">
        <v>2007</v>
      </c>
      <c r="E132" s="15" t="s">
        <v>3026</v>
      </c>
      <c r="F132" s="15" t="s">
        <v>1039</v>
      </c>
      <c r="G132" s="15" t="s">
        <v>3027</v>
      </c>
      <c r="H132" s="15" t="s">
        <v>2999</v>
      </c>
      <c r="I132" s="15">
        <v>55</v>
      </c>
      <c r="J132" s="15" t="s">
        <v>3028</v>
      </c>
      <c r="K132" s="10">
        <f t="shared" si="5"/>
        <v>2007</v>
      </c>
      <c r="L132" s="10">
        <f>VLOOKUP(D132,'Membres 2024'!E$4:G$493,3,FALSE)</f>
        <v>2024</v>
      </c>
    </row>
    <row r="133" spans="1:12" ht="14.25" customHeight="1" x14ac:dyDescent="0.3">
      <c r="A133" s="10">
        <f t="shared" si="4"/>
        <v>2006</v>
      </c>
      <c r="B133" s="312">
        <v>45379</v>
      </c>
      <c r="C133" s="15"/>
      <c r="D133" s="313">
        <v>2006</v>
      </c>
      <c r="E133" s="15" t="s">
        <v>3029</v>
      </c>
      <c r="F133" s="15" t="s">
        <v>222</v>
      </c>
      <c r="G133" s="15" t="s">
        <v>3030</v>
      </c>
      <c r="H133" s="15" t="s">
        <v>3031</v>
      </c>
      <c r="I133" s="15">
        <v>185</v>
      </c>
      <c r="J133" s="15" t="s">
        <v>3032</v>
      </c>
      <c r="K133" s="10">
        <f t="shared" si="5"/>
        <v>2006</v>
      </c>
      <c r="L133" s="10">
        <f>VLOOKUP(D133,'Membres 2024'!E$4:G$493,3,FALSE)</f>
        <v>2024</v>
      </c>
    </row>
    <row r="134" spans="1:12" ht="14.25" customHeight="1" x14ac:dyDescent="0.3">
      <c r="A134" s="10">
        <f t="shared" si="4"/>
        <v>2005</v>
      </c>
      <c r="B134" s="312">
        <v>45378</v>
      </c>
      <c r="C134" s="15"/>
      <c r="D134" s="313">
        <v>2005</v>
      </c>
      <c r="E134" s="15" t="s">
        <v>3033</v>
      </c>
      <c r="F134" s="15" t="s">
        <v>1592</v>
      </c>
      <c r="G134" s="15" t="s">
        <v>3034</v>
      </c>
      <c r="H134" s="15" t="s">
        <v>3035</v>
      </c>
      <c r="I134" s="15">
        <v>100</v>
      </c>
      <c r="J134" s="15" t="s">
        <v>3036</v>
      </c>
      <c r="K134" s="10">
        <f t="shared" si="5"/>
        <v>2005</v>
      </c>
      <c r="L134" s="10">
        <f>VLOOKUP(D134,'Membres 2024'!E$4:G$493,3,FALSE)</f>
        <v>2024</v>
      </c>
    </row>
    <row r="135" spans="1:12" ht="14.25" customHeight="1" x14ac:dyDescent="0.3">
      <c r="A135" s="10">
        <f t="shared" si="4"/>
        <v>2004</v>
      </c>
      <c r="B135" s="312">
        <v>45378</v>
      </c>
      <c r="C135" s="15"/>
      <c r="D135" s="313">
        <v>2004</v>
      </c>
      <c r="E135" s="15" t="s">
        <v>3037</v>
      </c>
      <c r="F135" s="15" t="s">
        <v>247</v>
      </c>
      <c r="G135" s="15" t="s">
        <v>3038</v>
      </c>
      <c r="H135" s="15" t="s">
        <v>3039</v>
      </c>
      <c r="I135" s="15">
        <v>175</v>
      </c>
      <c r="J135" s="15" t="s">
        <v>3040</v>
      </c>
      <c r="K135" s="10">
        <f t="shared" si="5"/>
        <v>2004</v>
      </c>
      <c r="L135" s="10">
        <f>VLOOKUP(D135,'Membres 2024'!E$4:G$493,3,FALSE)</f>
        <v>2024</v>
      </c>
    </row>
    <row r="136" spans="1:12" ht="14.25" customHeight="1" x14ac:dyDescent="0.3">
      <c r="A136" s="10">
        <f t="shared" si="4"/>
        <v>2003</v>
      </c>
      <c r="B136" s="312">
        <v>45378</v>
      </c>
      <c r="C136" s="15"/>
      <c r="D136" s="314">
        <v>2003</v>
      </c>
      <c r="E136" s="15" t="s">
        <v>3041</v>
      </c>
      <c r="F136" s="15" t="s">
        <v>2000</v>
      </c>
      <c r="G136" s="15" t="s">
        <v>3042</v>
      </c>
      <c r="H136" s="15" t="s">
        <v>2739</v>
      </c>
      <c r="I136" s="15">
        <v>175</v>
      </c>
      <c r="J136" s="15" t="s">
        <v>2755</v>
      </c>
      <c r="K136" s="10">
        <f t="shared" si="5"/>
        <v>2003</v>
      </c>
      <c r="L136" s="10">
        <f>VLOOKUP(D136,'Membres 2024'!E$4:G$493,3,FALSE)</f>
        <v>2024</v>
      </c>
    </row>
    <row r="137" spans="1:12" ht="14.25" customHeight="1" x14ac:dyDescent="0.3">
      <c r="A137" s="10">
        <f t="shared" si="4"/>
        <v>2002</v>
      </c>
      <c r="B137" s="312">
        <v>45378</v>
      </c>
      <c r="C137" s="15"/>
      <c r="D137" s="314">
        <v>2002</v>
      </c>
      <c r="E137" s="15" t="s">
        <v>3043</v>
      </c>
      <c r="F137" s="15" t="s">
        <v>2382</v>
      </c>
      <c r="G137" s="15" t="s">
        <v>3044</v>
      </c>
      <c r="H137" s="15" t="s">
        <v>2766</v>
      </c>
      <c r="I137" s="15">
        <v>240</v>
      </c>
      <c r="J137" s="15" t="s">
        <v>3045</v>
      </c>
      <c r="K137" s="10">
        <f t="shared" si="5"/>
        <v>2002</v>
      </c>
      <c r="L137" s="10">
        <f>VLOOKUP(D137,'Membres 2024'!E$4:G$493,3,FALSE)</f>
        <v>2024</v>
      </c>
    </row>
    <row r="138" spans="1:12" ht="14.25" customHeight="1" x14ac:dyDescent="0.3">
      <c r="A138" s="10">
        <f t="shared" si="4"/>
        <v>2001</v>
      </c>
      <c r="B138" s="312">
        <v>45378</v>
      </c>
      <c r="C138" s="15"/>
      <c r="D138" s="313">
        <v>2001</v>
      </c>
      <c r="E138" s="15" t="s">
        <v>3046</v>
      </c>
      <c r="F138" s="15" t="s">
        <v>371</v>
      </c>
      <c r="G138" s="15" t="s">
        <v>3047</v>
      </c>
      <c r="H138" s="15" t="s">
        <v>2758</v>
      </c>
      <c r="I138" s="15">
        <v>30</v>
      </c>
      <c r="J138" s="15" t="s">
        <v>3048</v>
      </c>
      <c r="K138" s="10">
        <f t="shared" si="5"/>
        <v>2001</v>
      </c>
      <c r="L138" s="10">
        <f>VLOOKUP(D138,'Membres 2024'!E$4:G$493,3,FALSE)</f>
        <v>2024</v>
      </c>
    </row>
    <row r="139" spans="1:12" ht="14.25" customHeight="1" x14ac:dyDescent="0.3">
      <c r="A139" s="10">
        <f t="shared" si="4"/>
        <v>1029</v>
      </c>
      <c r="B139" s="312">
        <v>45369</v>
      </c>
      <c r="C139" s="15"/>
      <c r="D139" s="313">
        <v>1029</v>
      </c>
      <c r="E139" s="15" t="s">
        <v>3049</v>
      </c>
      <c r="F139" s="15" t="s">
        <v>1570</v>
      </c>
      <c r="G139" s="15" t="s">
        <v>3050</v>
      </c>
      <c r="H139" s="15" t="s">
        <v>3051</v>
      </c>
      <c r="I139" s="15">
        <v>320</v>
      </c>
      <c r="J139" s="15" t="s">
        <v>3052</v>
      </c>
      <c r="K139" s="10">
        <f t="shared" si="5"/>
        <v>1029</v>
      </c>
      <c r="L139" s="10">
        <f>VLOOKUP(D139,'Membres 2024'!E$4:G$493,3,FALSE)</f>
        <v>2024</v>
      </c>
    </row>
    <row r="140" spans="1:12" ht="14.25" customHeight="1" x14ac:dyDescent="0.3">
      <c r="A140" s="10">
        <f t="shared" si="4"/>
        <v>1028</v>
      </c>
      <c r="B140" s="312">
        <v>45366</v>
      </c>
      <c r="C140" s="15"/>
      <c r="D140" s="321">
        <v>1028</v>
      </c>
      <c r="E140" s="15" t="s">
        <v>3053</v>
      </c>
      <c r="F140" s="15" t="s">
        <v>1598</v>
      </c>
      <c r="G140" s="15" t="s">
        <v>3034</v>
      </c>
      <c r="H140" s="15" t="s">
        <v>3035</v>
      </c>
      <c r="I140" s="15">
        <v>165</v>
      </c>
      <c r="J140" s="15" t="s">
        <v>3054</v>
      </c>
      <c r="K140" s="10">
        <f t="shared" si="5"/>
        <v>1028</v>
      </c>
      <c r="L140" s="10">
        <f>VLOOKUP(D140,'Membres 2024'!E$4:G$493,3,FALSE)</f>
        <v>2024</v>
      </c>
    </row>
    <row r="141" spans="1:12" ht="14.25" customHeight="1" x14ac:dyDescent="0.3">
      <c r="A141" s="10">
        <f t="shared" si="4"/>
        <v>1027</v>
      </c>
      <c r="B141" s="312">
        <v>45366</v>
      </c>
      <c r="C141" s="15"/>
      <c r="D141" s="313">
        <v>1027</v>
      </c>
      <c r="E141" s="15" t="s">
        <v>3055</v>
      </c>
      <c r="F141" s="15" t="s">
        <v>2634</v>
      </c>
      <c r="G141" s="15" t="s">
        <v>3056</v>
      </c>
      <c r="H141" s="15" t="s">
        <v>2739</v>
      </c>
      <c r="I141" s="15">
        <v>330</v>
      </c>
      <c r="J141" s="15" t="s">
        <v>3057</v>
      </c>
      <c r="K141" s="10">
        <f t="shared" si="5"/>
        <v>1027</v>
      </c>
      <c r="L141" s="10">
        <f>VLOOKUP(D141,'Membres 2024'!E$4:G$493,3,FALSE)</f>
        <v>2024</v>
      </c>
    </row>
    <row r="142" spans="1:12" ht="14.25" customHeight="1" x14ac:dyDescent="0.3">
      <c r="A142" s="10">
        <f t="shared" si="4"/>
        <v>1026</v>
      </c>
      <c r="B142" s="312">
        <v>45365</v>
      </c>
      <c r="C142" s="15"/>
      <c r="D142" s="314">
        <v>1026</v>
      </c>
      <c r="E142" s="15" t="s">
        <v>3058</v>
      </c>
      <c r="F142" s="15" t="s">
        <v>1566</v>
      </c>
      <c r="G142" s="15" t="s">
        <v>3059</v>
      </c>
      <c r="H142" s="15" t="s">
        <v>2774</v>
      </c>
      <c r="I142" s="15">
        <v>55</v>
      </c>
      <c r="J142" s="15" t="s">
        <v>3060</v>
      </c>
      <c r="K142" s="10">
        <f t="shared" si="5"/>
        <v>1026</v>
      </c>
      <c r="L142" s="10">
        <f>VLOOKUP(D142,'Membres 2024'!E$4:G$493,3,FALSE)</f>
        <v>2024</v>
      </c>
    </row>
    <row r="143" spans="1:12" ht="14.25" customHeight="1" x14ac:dyDescent="0.3">
      <c r="A143" s="10">
        <f t="shared" si="4"/>
        <v>1025</v>
      </c>
      <c r="B143" s="312">
        <v>45365</v>
      </c>
      <c r="C143" s="15"/>
      <c r="D143" s="313">
        <v>1025</v>
      </c>
      <c r="E143" s="15" t="s">
        <v>3061</v>
      </c>
      <c r="F143" s="15" t="s">
        <v>609</v>
      </c>
      <c r="G143" s="15" t="s">
        <v>3062</v>
      </c>
      <c r="H143" s="15" t="s">
        <v>2936</v>
      </c>
      <c r="I143" s="15">
        <v>761</v>
      </c>
      <c r="J143" s="15" t="s">
        <v>3063</v>
      </c>
      <c r="K143" s="10">
        <f t="shared" si="5"/>
        <v>1025</v>
      </c>
      <c r="L143" s="10">
        <f>VLOOKUP(D143,'Membres 2024'!E$4:G$493,3,FALSE)</f>
        <v>2024</v>
      </c>
    </row>
    <row r="144" spans="1:12" ht="14.25" customHeight="1" x14ac:dyDescent="0.3">
      <c r="A144" s="10">
        <f t="shared" si="4"/>
        <v>1024</v>
      </c>
      <c r="B144" s="312">
        <v>45365</v>
      </c>
      <c r="C144" s="15"/>
      <c r="D144" s="313">
        <v>1024</v>
      </c>
      <c r="E144" s="15" t="s">
        <v>3064</v>
      </c>
      <c r="F144" s="15" t="s">
        <v>1535</v>
      </c>
      <c r="G144" s="15" t="s">
        <v>3065</v>
      </c>
      <c r="H144" s="15" t="s">
        <v>3066</v>
      </c>
      <c r="I144" s="15">
        <v>55</v>
      </c>
      <c r="J144" s="15" t="s">
        <v>3067</v>
      </c>
      <c r="K144" s="10">
        <f t="shared" si="5"/>
        <v>1024</v>
      </c>
      <c r="L144" s="10">
        <f>VLOOKUP(D144,'Membres 2024'!E$4:G$493,3,FALSE)</f>
        <v>2024</v>
      </c>
    </row>
    <row r="145" spans="1:12" ht="14.25" customHeight="1" x14ac:dyDescent="0.3">
      <c r="A145" s="10">
        <f t="shared" si="4"/>
        <v>1023</v>
      </c>
      <c r="B145" s="312">
        <v>45365</v>
      </c>
      <c r="C145" s="15"/>
      <c r="D145" s="313">
        <v>1023</v>
      </c>
      <c r="E145" s="15" t="s">
        <v>3068</v>
      </c>
      <c r="F145" s="15" t="s">
        <v>662</v>
      </c>
      <c r="G145" s="15" t="s">
        <v>3069</v>
      </c>
      <c r="H145" s="15" t="s">
        <v>3070</v>
      </c>
      <c r="I145" s="15">
        <v>260</v>
      </c>
      <c r="J145" s="15" t="s">
        <v>3071</v>
      </c>
      <c r="K145" s="10">
        <f t="shared" si="5"/>
        <v>1023</v>
      </c>
      <c r="L145" s="10">
        <f>VLOOKUP(D145,'Membres 2024'!E$4:G$493,3,FALSE)</f>
        <v>2024</v>
      </c>
    </row>
    <row r="146" spans="1:12" ht="14.25" customHeight="1" x14ac:dyDescent="0.3">
      <c r="A146" s="10">
        <f t="shared" si="4"/>
        <v>1022</v>
      </c>
      <c r="B146" s="312">
        <v>45365</v>
      </c>
      <c r="C146" s="15"/>
      <c r="D146" s="313">
        <v>1022</v>
      </c>
      <c r="E146" s="15" t="s">
        <v>3072</v>
      </c>
      <c r="F146" s="15" t="s">
        <v>195</v>
      </c>
      <c r="G146" s="15" t="s">
        <v>3073</v>
      </c>
      <c r="H146" s="15" t="s">
        <v>2778</v>
      </c>
      <c r="I146" s="15">
        <v>285</v>
      </c>
      <c r="J146" s="15" t="s">
        <v>3074</v>
      </c>
      <c r="K146" s="10">
        <f t="shared" si="5"/>
        <v>1022</v>
      </c>
      <c r="L146" s="10">
        <f>VLOOKUP(D146,'Membres 2024'!E$4:G$493,3,FALSE)</f>
        <v>2024</v>
      </c>
    </row>
    <row r="147" spans="1:12" ht="14.25" customHeight="1" x14ac:dyDescent="0.3">
      <c r="A147" s="10">
        <f t="shared" si="4"/>
        <v>1021</v>
      </c>
      <c r="B147" s="312">
        <v>45365</v>
      </c>
      <c r="C147" s="15"/>
      <c r="D147" s="313">
        <v>1021</v>
      </c>
      <c r="E147" s="15" t="s">
        <v>3075</v>
      </c>
      <c r="F147" s="15" t="s">
        <v>1487</v>
      </c>
      <c r="G147" s="15" t="s">
        <v>3076</v>
      </c>
      <c r="H147" s="15" t="s">
        <v>2758</v>
      </c>
      <c r="I147" s="15">
        <v>55</v>
      </c>
      <c r="J147" s="15" t="s">
        <v>3077</v>
      </c>
      <c r="K147" s="10">
        <f t="shared" si="5"/>
        <v>1021</v>
      </c>
      <c r="L147" s="10">
        <f>VLOOKUP(D147,'Membres 2024'!E$4:G$493,3,FALSE)</f>
        <v>2024</v>
      </c>
    </row>
    <row r="148" spans="1:12" ht="14.25" customHeight="1" x14ac:dyDescent="0.3">
      <c r="A148" s="10">
        <f t="shared" si="4"/>
        <v>1020</v>
      </c>
      <c r="B148" s="312">
        <v>45365</v>
      </c>
      <c r="C148" s="15"/>
      <c r="D148" s="313">
        <v>1020</v>
      </c>
      <c r="E148" s="15" t="s">
        <v>3078</v>
      </c>
      <c r="F148" s="15" t="s">
        <v>2686</v>
      </c>
      <c r="G148" s="15" t="s">
        <v>3079</v>
      </c>
      <c r="H148" s="15" t="s">
        <v>2726</v>
      </c>
      <c r="I148" s="15">
        <v>205</v>
      </c>
      <c r="J148" s="15" t="s">
        <v>3080</v>
      </c>
      <c r="K148" s="10">
        <f t="shared" si="5"/>
        <v>1020</v>
      </c>
      <c r="L148" s="10">
        <f>VLOOKUP(D148,'Membres 2024'!E$4:G$493,3,FALSE)</f>
        <v>2024</v>
      </c>
    </row>
    <row r="149" spans="1:12" ht="14.25" customHeight="1" x14ac:dyDescent="0.3">
      <c r="A149" s="10">
        <f t="shared" si="4"/>
        <v>1019</v>
      </c>
      <c r="B149" s="312">
        <v>45364</v>
      </c>
      <c r="C149" s="15"/>
      <c r="D149" s="313">
        <v>1019</v>
      </c>
      <c r="E149" s="15" t="s">
        <v>3081</v>
      </c>
      <c r="F149" s="15" t="s">
        <v>2227</v>
      </c>
      <c r="G149" s="15" t="s">
        <v>3082</v>
      </c>
      <c r="H149" s="15" t="s">
        <v>3083</v>
      </c>
      <c r="I149" s="15">
        <v>420</v>
      </c>
      <c r="J149" s="15" t="s">
        <v>3084</v>
      </c>
      <c r="K149" s="10">
        <f t="shared" si="5"/>
        <v>1019</v>
      </c>
      <c r="L149" s="10">
        <f>VLOOKUP(D149,'Membres 2024'!E$4:G$493,3,FALSE)</f>
        <v>2024</v>
      </c>
    </row>
    <row r="150" spans="1:12" ht="14.25" customHeight="1" x14ac:dyDescent="0.3">
      <c r="A150" s="10">
        <f t="shared" si="4"/>
        <v>1018</v>
      </c>
      <c r="B150" s="312">
        <v>45364</v>
      </c>
      <c r="C150" s="15"/>
      <c r="D150" s="313">
        <v>1018</v>
      </c>
      <c r="E150" s="15" t="s">
        <v>2732</v>
      </c>
      <c r="F150" s="15" t="s">
        <v>2138</v>
      </c>
      <c r="G150" s="15" t="s">
        <v>2734</v>
      </c>
      <c r="H150" s="15" t="s">
        <v>2735</v>
      </c>
      <c r="I150" s="15">
        <v>305</v>
      </c>
      <c r="J150" s="15" t="s">
        <v>3085</v>
      </c>
      <c r="K150" s="10">
        <f t="shared" si="5"/>
        <v>1018</v>
      </c>
      <c r="L150" s="10">
        <f>VLOOKUP(D150,'Membres 2024'!E$4:G$493,3,FALSE)</f>
        <v>2024</v>
      </c>
    </row>
    <row r="151" spans="1:12" ht="14.25" customHeight="1" x14ac:dyDescent="0.3">
      <c r="A151" s="10">
        <f t="shared" si="4"/>
        <v>1017</v>
      </c>
      <c r="B151" s="312">
        <v>45364</v>
      </c>
      <c r="C151" s="15"/>
      <c r="D151" s="313">
        <v>1017</v>
      </c>
      <c r="E151" s="15" t="s">
        <v>3086</v>
      </c>
      <c r="F151" s="15" t="s">
        <v>1423</v>
      </c>
      <c r="G151" s="15" t="s">
        <v>3087</v>
      </c>
      <c r="H151" s="15" t="s">
        <v>3088</v>
      </c>
      <c r="I151" s="15">
        <v>255</v>
      </c>
      <c r="J151" s="15" t="s">
        <v>3089</v>
      </c>
      <c r="K151" s="10">
        <f t="shared" si="5"/>
        <v>1017</v>
      </c>
      <c r="L151" s="10">
        <f>VLOOKUP(D151,'Membres 2024'!E$4:G$493,3,FALSE)</f>
        <v>2024</v>
      </c>
    </row>
    <row r="152" spans="1:12" ht="14.25" customHeight="1" x14ac:dyDescent="0.3">
      <c r="A152" s="10">
        <f t="shared" si="4"/>
        <v>1016</v>
      </c>
      <c r="B152" s="312">
        <v>45364</v>
      </c>
      <c r="C152" s="15"/>
      <c r="D152" s="313">
        <v>1016</v>
      </c>
      <c r="E152" s="15" t="s">
        <v>3090</v>
      </c>
      <c r="F152" s="15" t="s">
        <v>264</v>
      </c>
      <c r="G152" s="15" t="s">
        <v>3091</v>
      </c>
      <c r="H152" s="15" t="s">
        <v>2999</v>
      </c>
      <c r="I152" s="15">
        <v>340</v>
      </c>
      <c r="J152" s="15" t="s">
        <v>3092</v>
      </c>
      <c r="K152" s="10">
        <f t="shared" si="5"/>
        <v>1016</v>
      </c>
      <c r="L152" s="10">
        <f>VLOOKUP(D152,'Membres 2024'!E$4:G$493,3,FALSE)</f>
        <v>2024</v>
      </c>
    </row>
    <row r="153" spans="1:12" ht="14.25" customHeight="1" x14ac:dyDescent="0.3">
      <c r="A153" s="10">
        <f t="shared" si="4"/>
        <v>1015</v>
      </c>
      <c r="B153" s="312">
        <v>45364</v>
      </c>
      <c r="C153" s="15"/>
      <c r="D153" s="313">
        <v>1015</v>
      </c>
      <c r="E153" s="15" t="s">
        <v>3093</v>
      </c>
      <c r="F153" s="15" t="s">
        <v>2063</v>
      </c>
      <c r="G153" s="15" t="s">
        <v>3094</v>
      </c>
      <c r="H153" s="15" t="s">
        <v>2999</v>
      </c>
      <c r="I153" s="15">
        <v>175</v>
      </c>
      <c r="J153" s="15" t="s">
        <v>3095</v>
      </c>
      <c r="K153" s="10">
        <f t="shared" si="5"/>
        <v>1015</v>
      </c>
      <c r="L153" s="10">
        <f>VLOOKUP(D153,'Membres 2024'!E$4:G$493,3,FALSE)</f>
        <v>2024</v>
      </c>
    </row>
    <row r="154" spans="1:12" ht="14.25" customHeight="1" x14ac:dyDescent="0.3">
      <c r="A154" s="10">
        <f t="shared" si="4"/>
        <v>1014</v>
      </c>
      <c r="B154" s="312">
        <v>45364</v>
      </c>
      <c r="C154" s="15"/>
      <c r="D154" s="313">
        <v>1014</v>
      </c>
      <c r="E154" s="15" t="s">
        <v>3096</v>
      </c>
      <c r="F154" s="15" t="s">
        <v>2068</v>
      </c>
      <c r="G154" s="15" t="s">
        <v>3097</v>
      </c>
      <c r="H154" s="15" t="s">
        <v>2754</v>
      </c>
      <c r="I154" s="15">
        <v>125</v>
      </c>
      <c r="J154" s="15" t="s">
        <v>3098</v>
      </c>
      <c r="K154" s="10">
        <f t="shared" si="5"/>
        <v>1014</v>
      </c>
      <c r="L154" s="10">
        <f>VLOOKUP(D154,'Membres 2024'!E$4:G$493,3,FALSE)</f>
        <v>2024</v>
      </c>
    </row>
    <row r="155" spans="1:12" ht="14.25" customHeight="1" x14ac:dyDescent="0.3">
      <c r="A155" s="10">
        <f t="shared" si="4"/>
        <v>1013</v>
      </c>
      <c r="B155" s="312">
        <v>45363</v>
      </c>
      <c r="C155" s="15"/>
      <c r="D155" s="313">
        <v>1013</v>
      </c>
      <c r="E155" s="15" t="s">
        <v>3099</v>
      </c>
      <c r="F155" s="15" t="s">
        <v>1416</v>
      </c>
      <c r="G155" s="15" t="s">
        <v>3100</v>
      </c>
      <c r="H155" s="15" t="s">
        <v>3008</v>
      </c>
      <c r="I155" s="15">
        <v>110</v>
      </c>
      <c r="J155" s="15" t="s">
        <v>3101</v>
      </c>
      <c r="K155" s="10">
        <f t="shared" si="5"/>
        <v>1013</v>
      </c>
      <c r="L155" s="10">
        <f>VLOOKUP(D155,'Membres 2024'!E$4:G$493,3,FALSE)</f>
        <v>2024</v>
      </c>
    </row>
    <row r="156" spans="1:12" ht="14.25" customHeight="1" x14ac:dyDescent="0.3">
      <c r="A156" s="10">
        <f t="shared" si="4"/>
        <v>1012</v>
      </c>
      <c r="B156" s="312">
        <v>45362</v>
      </c>
      <c r="C156" s="15"/>
      <c r="D156" s="313">
        <v>1012</v>
      </c>
      <c r="E156" s="15" t="s">
        <v>3102</v>
      </c>
      <c r="F156" s="15" t="s">
        <v>1208</v>
      </c>
      <c r="G156" s="15" t="s">
        <v>2939</v>
      </c>
      <c r="H156" s="15" t="s">
        <v>2774</v>
      </c>
      <c r="I156" s="15">
        <v>360</v>
      </c>
      <c r="J156" s="15" t="s">
        <v>3103</v>
      </c>
      <c r="K156" s="10">
        <f t="shared" si="5"/>
        <v>1012</v>
      </c>
      <c r="L156" s="10">
        <f>VLOOKUP(D156,'Membres 2024'!E$4:G$493,3,FALSE)</f>
        <v>2024</v>
      </c>
    </row>
    <row r="157" spans="1:12" ht="14.25" customHeight="1" x14ac:dyDescent="0.3">
      <c r="A157" s="10">
        <f t="shared" si="4"/>
        <v>1011</v>
      </c>
      <c r="B157" s="312">
        <v>45362</v>
      </c>
      <c r="C157" s="15"/>
      <c r="D157" s="313">
        <v>1011</v>
      </c>
      <c r="E157" s="15" t="s">
        <v>3104</v>
      </c>
      <c r="F157" s="15" t="s">
        <v>631</v>
      </c>
      <c r="G157" s="15" t="s">
        <v>3105</v>
      </c>
      <c r="H157" s="15" t="s">
        <v>3106</v>
      </c>
      <c r="I157" s="15">
        <v>175</v>
      </c>
      <c r="J157" s="15" t="s">
        <v>3107</v>
      </c>
      <c r="K157" s="10">
        <f t="shared" si="5"/>
        <v>1011</v>
      </c>
      <c r="L157" s="10">
        <f>VLOOKUP(D157,'Membres 2024'!E$4:G$493,3,FALSE)</f>
        <v>2024</v>
      </c>
    </row>
    <row r="158" spans="1:12" ht="14.25" customHeight="1" x14ac:dyDescent="0.3">
      <c r="A158" s="10">
        <f t="shared" si="4"/>
        <v>1010</v>
      </c>
      <c r="B158" s="312">
        <v>45359</v>
      </c>
      <c r="C158" s="15"/>
      <c r="D158" s="313">
        <v>1010</v>
      </c>
      <c r="E158" s="15" t="s">
        <v>3108</v>
      </c>
      <c r="F158" s="15" t="s">
        <v>595</v>
      </c>
      <c r="G158" s="15" t="s">
        <v>3109</v>
      </c>
      <c r="H158" s="15" t="s">
        <v>3110</v>
      </c>
      <c r="I158" s="15">
        <v>175</v>
      </c>
      <c r="J158" s="15" t="s">
        <v>3111</v>
      </c>
      <c r="K158" s="10">
        <f t="shared" si="5"/>
        <v>1010</v>
      </c>
      <c r="L158" s="10">
        <f>VLOOKUP(D158,'Membres 2024'!E$4:G$493,3,FALSE)</f>
        <v>2024</v>
      </c>
    </row>
    <row r="159" spans="1:12" ht="14.25" customHeight="1" x14ac:dyDescent="0.3">
      <c r="A159" s="10">
        <f t="shared" si="4"/>
        <v>1009</v>
      </c>
      <c r="B159" s="312">
        <v>45359</v>
      </c>
      <c r="C159" s="15"/>
      <c r="D159" s="313">
        <v>1009</v>
      </c>
      <c r="E159" s="15" t="s">
        <v>2861</v>
      </c>
      <c r="F159" s="15" t="s">
        <v>1479</v>
      </c>
      <c r="G159" s="15" t="s">
        <v>2862</v>
      </c>
      <c r="H159" s="15" t="s">
        <v>2863</v>
      </c>
      <c r="I159" s="15">
        <v>230</v>
      </c>
      <c r="J159" s="15" t="s">
        <v>3112</v>
      </c>
      <c r="K159" s="10">
        <f t="shared" si="5"/>
        <v>1009</v>
      </c>
      <c r="L159" s="10">
        <f>VLOOKUP(D159,'Membres 2024'!E$4:G$493,3,FALSE)</f>
        <v>2024</v>
      </c>
    </row>
    <row r="160" spans="1:12" ht="14.25" customHeight="1" x14ac:dyDescent="0.3">
      <c r="A160" s="10">
        <f t="shared" si="4"/>
        <v>1008</v>
      </c>
      <c r="B160" s="312">
        <v>45359</v>
      </c>
      <c r="C160" s="15"/>
      <c r="D160" s="313">
        <v>1008</v>
      </c>
      <c r="E160" s="15" t="s">
        <v>3113</v>
      </c>
      <c r="F160" s="15" t="s">
        <v>1325</v>
      </c>
      <c r="G160" s="15" t="s">
        <v>3114</v>
      </c>
      <c r="H160" s="15" t="s">
        <v>3115</v>
      </c>
      <c r="I160" s="15">
        <v>230</v>
      </c>
      <c r="J160" s="15" t="s">
        <v>3116</v>
      </c>
      <c r="K160" s="10">
        <f t="shared" si="5"/>
        <v>1008</v>
      </c>
      <c r="L160" s="10">
        <f>VLOOKUP(D160,'Membres 2024'!E$4:G$493,3,FALSE)</f>
        <v>2024</v>
      </c>
    </row>
    <row r="161" spans="1:12" ht="14.25" customHeight="1" x14ac:dyDescent="0.3">
      <c r="A161" s="10">
        <f t="shared" si="4"/>
        <v>1007</v>
      </c>
      <c r="B161" s="312">
        <v>45359</v>
      </c>
      <c r="C161" s="15"/>
      <c r="D161" s="313">
        <v>1007</v>
      </c>
      <c r="E161" s="15" t="s">
        <v>2948</v>
      </c>
      <c r="F161" s="15" t="s">
        <v>1108</v>
      </c>
      <c r="G161" s="15" t="s">
        <v>2949</v>
      </c>
      <c r="H161" s="15" t="s">
        <v>2754</v>
      </c>
      <c r="I161" s="15">
        <v>230</v>
      </c>
      <c r="J161" s="15" t="s">
        <v>3117</v>
      </c>
      <c r="K161" s="10">
        <f t="shared" si="5"/>
        <v>1007</v>
      </c>
      <c r="L161" s="10">
        <f>VLOOKUP(D161,'Membres 2024'!E$4:G$493,3,FALSE)</f>
        <v>2024</v>
      </c>
    </row>
    <row r="162" spans="1:12" ht="14.25" customHeight="1" x14ac:dyDescent="0.3">
      <c r="A162" s="10">
        <f t="shared" si="4"/>
        <v>1006</v>
      </c>
      <c r="B162" s="312">
        <v>45358</v>
      </c>
      <c r="C162" s="15"/>
      <c r="D162" s="313">
        <v>1006</v>
      </c>
      <c r="E162" s="15" t="s">
        <v>3118</v>
      </c>
      <c r="F162" s="15" t="s">
        <v>2440</v>
      </c>
      <c r="G162" s="15" t="s">
        <v>3119</v>
      </c>
      <c r="H162" s="15" t="s">
        <v>3120</v>
      </c>
      <c r="I162" s="15">
        <v>230</v>
      </c>
      <c r="J162" s="15" t="s">
        <v>3121</v>
      </c>
      <c r="K162" s="10">
        <f t="shared" si="5"/>
        <v>1006</v>
      </c>
      <c r="L162" s="10">
        <f>VLOOKUP(D162,'Membres 2024'!E$4:G$493,3,FALSE)</f>
        <v>2024</v>
      </c>
    </row>
    <row r="163" spans="1:12" ht="14.25" customHeight="1" x14ac:dyDescent="0.3">
      <c r="A163" s="10">
        <f t="shared" si="4"/>
        <v>1005</v>
      </c>
      <c r="B163" s="312">
        <v>45358</v>
      </c>
      <c r="C163" s="15"/>
      <c r="D163" s="313">
        <v>1005</v>
      </c>
      <c r="E163" s="15" t="s">
        <v>3122</v>
      </c>
      <c r="F163" s="15" t="s">
        <v>1542</v>
      </c>
      <c r="G163" s="15" t="s">
        <v>3123</v>
      </c>
      <c r="H163" s="15" t="s">
        <v>2863</v>
      </c>
      <c r="I163" s="15">
        <v>405</v>
      </c>
      <c r="J163" s="15" t="s">
        <v>3124</v>
      </c>
      <c r="K163" s="10">
        <f t="shared" si="5"/>
        <v>1005</v>
      </c>
      <c r="L163" s="10">
        <f>VLOOKUP(D163,'Membres 2024'!E$4:G$493,3,FALSE)</f>
        <v>2024</v>
      </c>
    </row>
    <row r="164" spans="1:12" ht="14.25" customHeight="1" x14ac:dyDescent="0.3">
      <c r="A164" s="10">
        <f t="shared" si="4"/>
        <v>1004</v>
      </c>
      <c r="B164" s="312">
        <v>45358</v>
      </c>
      <c r="C164" s="15"/>
      <c r="D164" s="313">
        <v>1004</v>
      </c>
      <c r="E164" s="15" t="s">
        <v>3125</v>
      </c>
      <c r="F164" s="15" t="s">
        <v>510</v>
      </c>
      <c r="G164" s="15" t="s">
        <v>3126</v>
      </c>
      <c r="H164" s="15" t="s">
        <v>3127</v>
      </c>
      <c r="I164" s="15">
        <v>230</v>
      </c>
      <c r="J164" s="15" t="s">
        <v>3128</v>
      </c>
      <c r="K164" s="10">
        <f t="shared" si="5"/>
        <v>1004</v>
      </c>
      <c r="L164" s="10">
        <f>VLOOKUP(D164,'Membres 2024'!E$4:G$493,3,FALSE)</f>
        <v>2024</v>
      </c>
    </row>
    <row r="165" spans="1:12" ht="14.25" customHeight="1" x14ac:dyDescent="0.3">
      <c r="A165" s="10">
        <f t="shared" si="4"/>
        <v>1003</v>
      </c>
      <c r="B165" s="312">
        <v>45357</v>
      </c>
      <c r="C165" s="15"/>
      <c r="D165" s="313">
        <v>1003</v>
      </c>
      <c r="E165" s="15" t="s">
        <v>3129</v>
      </c>
      <c r="F165" s="15" t="s">
        <v>3130</v>
      </c>
      <c r="G165" s="15" t="s">
        <v>3131</v>
      </c>
      <c r="H165" s="15" t="s">
        <v>2766</v>
      </c>
      <c r="I165" s="15">
        <v>260</v>
      </c>
      <c r="J165" s="15" t="s">
        <v>3132</v>
      </c>
      <c r="K165" s="10">
        <f t="shared" si="5"/>
        <v>1003</v>
      </c>
      <c r="L165" s="10">
        <f>VLOOKUP(D165,'Membres 2024'!E$4:G$493,3,FALSE)</f>
        <v>2024</v>
      </c>
    </row>
    <row r="166" spans="1:12" ht="14.25" customHeight="1" x14ac:dyDescent="0.3">
      <c r="A166" s="10">
        <f t="shared" si="4"/>
        <v>1002</v>
      </c>
      <c r="B166" s="312">
        <v>45357</v>
      </c>
      <c r="C166" s="15"/>
      <c r="D166" s="321">
        <v>1002</v>
      </c>
      <c r="E166" s="15" t="s">
        <v>2783</v>
      </c>
      <c r="F166" s="15" t="s">
        <v>308</v>
      </c>
      <c r="G166" s="15" t="s">
        <v>2944</v>
      </c>
      <c r="H166" s="15" t="s">
        <v>2739</v>
      </c>
      <c r="I166" s="15">
        <v>90</v>
      </c>
      <c r="J166" s="15" t="s">
        <v>3133</v>
      </c>
      <c r="K166" s="10">
        <f t="shared" si="5"/>
        <v>1002</v>
      </c>
      <c r="L166" s="10">
        <f>VLOOKUP(D166,'Membres 2024'!E$4:G$493,3,FALSE)</f>
        <v>2024</v>
      </c>
    </row>
    <row r="167" spans="1:12" ht="14.25" customHeight="1" x14ac:dyDescent="0.3">
      <c r="A167" s="10">
        <f t="shared" si="4"/>
        <v>1001</v>
      </c>
      <c r="B167" s="312">
        <v>45357</v>
      </c>
      <c r="C167" s="15"/>
      <c r="D167" s="313">
        <v>1001</v>
      </c>
      <c r="E167" s="15" t="s">
        <v>3134</v>
      </c>
      <c r="F167" s="15" t="s">
        <v>2621</v>
      </c>
      <c r="G167" s="15" t="s">
        <v>3135</v>
      </c>
      <c r="H167" s="15" t="s">
        <v>2906</v>
      </c>
      <c r="I167" s="15">
        <v>260</v>
      </c>
      <c r="J167" s="15" t="s">
        <v>3136</v>
      </c>
      <c r="K167" s="10">
        <f t="shared" si="5"/>
        <v>1001</v>
      </c>
      <c r="L167" s="10">
        <f>VLOOKUP(D167,'Membres 2024'!E$4:G$493,3,FALSE)</f>
        <v>2024</v>
      </c>
    </row>
    <row r="168" spans="1:12" ht="14.25" customHeight="1" x14ac:dyDescent="0.3">
      <c r="A168" s="10">
        <f t="shared" si="4"/>
        <v>428</v>
      </c>
      <c r="B168" s="370">
        <v>45589</v>
      </c>
      <c r="C168" s="372">
        <v>11</v>
      </c>
      <c r="D168" s="377">
        <v>428</v>
      </c>
      <c r="E168" s="372" t="s">
        <v>3742</v>
      </c>
      <c r="F168" s="372" t="s">
        <v>308</v>
      </c>
      <c r="G168" s="372" t="s">
        <v>2742</v>
      </c>
      <c r="H168" s="372" t="s">
        <v>2739</v>
      </c>
      <c r="I168" s="372">
        <v>20</v>
      </c>
      <c r="J168" s="372" t="s">
        <v>3743</v>
      </c>
      <c r="K168" s="10">
        <f t="shared" si="5"/>
        <v>428</v>
      </c>
      <c r="L168" s="10" t="e">
        <f>VLOOKUP(D168,'Membres 2024'!E$4:G$493,3,FALSE)</f>
        <v>#N/A</v>
      </c>
    </row>
    <row r="169" spans="1:12" ht="14.25" customHeight="1" x14ac:dyDescent="0.3">
      <c r="A169" s="10">
        <f t="shared" si="4"/>
        <v>426</v>
      </c>
      <c r="B169" s="370">
        <v>45589</v>
      </c>
      <c r="C169" s="372">
        <v>11</v>
      </c>
      <c r="D169" s="374">
        <v>426</v>
      </c>
      <c r="E169" s="372" t="s">
        <v>2783</v>
      </c>
      <c r="F169" s="372" t="s">
        <v>308</v>
      </c>
      <c r="G169" s="372" t="s">
        <v>2742</v>
      </c>
      <c r="H169" s="372" t="s">
        <v>2739</v>
      </c>
      <c r="I169" s="372">
        <v>90</v>
      </c>
      <c r="J169" s="372" t="s">
        <v>3744</v>
      </c>
      <c r="K169" s="10">
        <f t="shared" si="5"/>
        <v>426</v>
      </c>
      <c r="L169" s="10">
        <f>VLOOKUP(D169,'Membres 2024'!E$4:G$493,3,FALSE)</f>
        <v>2024</v>
      </c>
    </row>
    <row r="170" spans="1:12" ht="14.25" customHeight="1" x14ac:dyDescent="0.3">
      <c r="A170" s="10">
        <f t="shared" si="4"/>
        <v>425</v>
      </c>
      <c r="B170" s="370">
        <v>45589</v>
      </c>
      <c r="C170" s="372">
        <v>11</v>
      </c>
      <c r="D170" s="374">
        <v>425</v>
      </c>
      <c r="E170" s="372" t="s">
        <v>2783</v>
      </c>
      <c r="F170" s="372" t="s">
        <v>308</v>
      </c>
      <c r="G170" s="372" t="s">
        <v>2742</v>
      </c>
      <c r="H170" s="372" t="s">
        <v>2739</v>
      </c>
      <c r="I170" s="372">
        <v>90</v>
      </c>
      <c r="J170" s="372" t="s">
        <v>3745</v>
      </c>
      <c r="K170" s="10">
        <f t="shared" si="5"/>
        <v>425</v>
      </c>
      <c r="L170" s="10">
        <f>VLOOKUP(D170,'Membres 2024'!E$4:G$493,3,FALSE)</f>
        <v>2024</v>
      </c>
    </row>
    <row r="171" spans="1:12" ht="14.25" customHeight="1" x14ac:dyDescent="0.3">
      <c r="A171" s="10">
        <f t="shared" si="4"/>
        <v>424</v>
      </c>
      <c r="B171" s="370">
        <v>45589</v>
      </c>
      <c r="C171" s="372">
        <v>11</v>
      </c>
      <c r="D171" s="374">
        <v>424</v>
      </c>
      <c r="E171" s="372" t="s">
        <v>2783</v>
      </c>
      <c r="F171" s="372" t="s">
        <v>308</v>
      </c>
      <c r="G171" s="372" t="s">
        <v>2742</v>
      </c>
      <c r="H171" s="372" t="s">
        <v>2739</v>
      </c>
      <c r="I171" s="372">
        <v>90</v>
      </c>
      <c r="J171" s="372" t="s">
        <v>3746</v>
      </c>
      <c r="K171" s="10">
        <f t="shared" si="5"/>
        <v>424</v>
      </c>
      <c r="L171" s="10">
        <f>VLOOKUP(D171,'Membres 2024'!E$4:G$493,3,FALSE)</f>
        <v>2024</v>
      </c>
    </row>
    <row r="172" spans="1:12" ht="14.25" customHeight="1" x14ac:dyDescent="0.3">
      <c r="A172" s="10">
        <f t="shared" si="4"/>
        <v>423</v>
      </c>
      <c r="B172" s="370">
        <v>45588</v>
      </c>
      <c r="C172" s="372">
        <v>11</v>
      </c>
      <c r="D172" s="374">
        <v>423</v>
      </c>
      <c r="E172" s="372" t="s">
        <v>2783</v>
      </c>
      <c r="F172" s="372" t="s">
        <v>308</v>
      </c>
      <c r="G172" s="372" t="s">
        <v>2742</v>
      </c>
      <c r="H172" s="372" t="s">
        <v>2739</v>
      </c>
      <c r="I172" s="372">
        <v>90</v>
      </c>
      <c r="J172" s="372" t="s">
        <v>3736</v>
      </c>
      <c r="K172" s="10">
        <f t="shared" si="5"/>
        <v>423</v>
      </c>
      <c r="L172" s="10">
        <f>VLOOKUP(D172,'Membres 2024'!E$4:G$493,3,FALSE)</f>
        <v>2024</v>
      </c>
    </row>
    <row r="173" spans="1:12" ht="14.25" customHeight="1" x14ac:dyDescent="0.3">
      <c r="A173" s="10">
        <f t="shared" si="4"/>
        <v>422</v>
      </c>
      <c r="B173" s="370">
        <v>45588</v>
      </c>
      <c r="C173" s="372">
        <v>11</v>
      </c>
      <c r="D173" s="374">
        <v>422</v>
      </c>
      <c r="E173" s="372" t="s">
        <v>2783</v>
      </c>
      <c r="F173" s="372" t="s">
        <v>308</v>
      </c>
      <c r="G173" s="372" t="s">
        <v>2742</v>
      </c>
      <c r="H173" s="372" t="s">
        <v>2739</v>
      </c>
      <c r="I173" s="372">
        <v>90</v>
      </c>
      <c r="J173" s="372" t="s">
        <v>3737</v>
      </c>
      <c r="K173" s="10">
        <f t="shared" si="5"/>
        <v>422</v>
      </c>
      <c r="L173" s="10">
        <f>VLOOKUP(D173,'Membres 2024'!E$4:G$493,3,FALSE)</f>
        <v>2024</v>
      </c>
    </row>
    <row r="174" spans="1:12" ht="14.25" customHeight="1" x14ac:dyDescent="0.3">
      <c r="A174" s="10">
        <f t="shared" si="4"/>
        <v>421</v>
      </c>
      <c r="B174" s="370">
        <v>45588</v>
      </c>
      <c r="C174" s="372">
        <v>11</v>
      </c>
      <c r="D174" s="374">
        <v>421</v>
      </c>
      <c r="E174" s="372" t="s">
        <v>2783</v>
      </c>
      <c r="F174" s="372" t="s">
        <v>308</v>
      </c>
      <c r="G174" s="372" t="s">
        <v>2742</v>
      </c>
      <c r="H174" s="372" t="s">
        <v>2739</v>
      </c>
      <c r="I174" s="372">
        <v>90</v>
      </c>
      <c r="J174" s="372" t="s">
        <v>3738</v>
      </c>
      <c r="K174" s="10">
        <f t="shared" si="5"/>
        <v>421</v>
      </c>
      <c r="L174" s="10">
        <f>VLOOKUP(D174,'Membres 2024'!E$4:G$493,3,FALSE)</f>
        <v>2024</v>
      </c>
    </row>
    <row r="175" spans="1:12" ht="14.25" customHeight="1" x14ac:dyDescent="0.3">
      <c r="A175" s="10">
        <f t="shared" si="4"/>
        <v>420</v>
      </c>
      <c r="B175" s="370">
        <v>45588</v>
      </c>
      <c r="C175" s="372">
        <v>11</v>
      </c>
      <c r="D175" s="374">
        <v>420</v>
      </c>
      <c r="E175" s="372" t="s">
        <v>2783</v>
      </c>
      <c r="F175" s="372" t="s">
        <v>308</v>
      </c>
      <c r="G175" s="372" t="s">
        <v>2742</v>
      </c>
      <c r="H175" s="372" t="s">
        <v>2739</v>
      </c>
      <c r="I175" s="372">
        <v>90</v>
      </c>
      <c r="J175" s="372" t="s">
        <v>3739</v>
      </c>
      <c r="K175" s="10">
        <f t="shared" si="5"/>
        <v>420</v>
      </c>
      <c r="L175" s="10">
        <f>VLOOKUP(D175,'Membres 2024'!E$4:G$493,3,FALSE)</f>
        <v>2024</v>
      </c>
    </row>
    <row r="176" spans="1:12" ht="14.25" customHeight="1" x14ac:dyDescent="0.3">
      <c r="A176" s="10">
        <f t="shared" si="4"/>
        <v>419</v>
      </c>
      <c r="B176" s="370">
        <v>45588</v>
      </c>
      <c r="C176" s="372">
        <v>11</v>
      </c>
      <c r="D176" s="374">
        <v>419</v>
      </c>
      <c r="E176" s="372" t="s">
        <v>2783</v>
      </c>
      <c r="F176" s="372" t="s">
        <v>308</v>
      </c>
      <c r="G176" s="372" t="s">
        <v>2742</v>
      </c>
      <c r="H176" s="372" t="s">
        <v>2739</v>
      </c>
      <c r="I176" s="372">
        <v>90</v>
      </c>
      <c r="J176" s="372" t="s">
        <v>3740</v>
      </c>
      <c r="K176" s="10">
        <f t="shared" si="5"/>
        <v>419</v>
      </c>
      <c r="L176" s="10">
        <f>VLOOKUP(D176,'Membres 2024'!E$4:G$493,3,FALSE)</f>
        <v>2024</v>
      </c>
    </row>
    <row r="177" spans="1:12" ht="14.25" customHeight="1" x14ac:dyDescent="0.3">
      <c r="A177" s="10">
        <f t="shared" si="4"/>
        <v>418</v>
      </c>
      <c r="B177" s="370">
        <v>45588</v>
      </c>
      <c r="C177" s="372">
        <v>11</v>
      </c>
      <c r="D177" s="374">
        <v>418</v>
      </c>
      <c r="E177" s="372" t="s">
        <v>2783</v>
      </c>
      <c r="F177" s="372" t="s">
        <v>308</v>
      </c>
      <c r="G177" s="372" t="s">
        <v>2742</v>
      </c>
      <c r="H177" s="372" t="s">
        <v>2739</v>
      </c>
      <c r="I177" s="372">
        <v>90</v>
      </c>
      <c r="J177" s="372" t="s">
        <v>3741</v>
      </c>
      <c r="K177" s="10">
        <f t="shared" si="5"/>
        <v>418</v>
      </c>
      <c r="L177" s="10">
        <f>VLOOKUP(D177,'Membres 2024'!E$4:G$493,3,FALSE)</f>
        <v>2024</v>
      </c>
    </row>
    <row r="178" spans="1:12" ht="14.25" customHeight="1" x14ac:dyDescent="0.3">
      <c r="A178" s="10">
        <f t="shared" si="4"/>
        <v>312</v>
      </c>
      <c r="B178" s="312">
        <v>45442</v>
      </c>
      <c r="C178" s="15">
        <v>10</v>
      </c>
      <c r="D178" s="321">
        <v>312</v>
      </c>
      <c r="E178" s="15" t="s">
        <v>3137</v>
      </c>
      <c r="F178" s="15" t="s">
        <v>1602</v>
      </c>
      <c r="G178" s="15" t="s">
        <v>3034</v>
      </c>
      <c r="H178" s="15" t="s">
        <v>3035</v>
      </c>
      <c r="I178" s="15">
        <v>165</v>
      </c>
      <c r="J178" s="15" t="s">
        <v>3138</v>
      </c>
      <c r="K178" s="10">
        <f t="shared" si="5"/>
        <v>312</v>
      </c>
      <c r="L178" s="10">
        <f>VLOOKUP(D178,'Membres 2024'!E$4:G$493,3,FALSE)</f>
        <v>2024</v>
      </c>
    </row>
    <row r="179" spans="1:12" ht="14.25" customHeight="1" x14ac:dyDescent="0.3">
      <c r="A179" s="10">
        <f t="shared" si="4"/>
        <v>310</v>
      </c>
      <c r="B179" s="312">
        <v>45442</v>
      </c>
      <c r="C179" s="15">
        <v>10</v>
      </c>
      <c r="D179" s="313">
        <v>310</v>
      </c>
      <c r="E179" s="15" t="s">
        <v>3139</v>
      </c>
      <c r="F179" s="15" t="s">
        <v>3140</v>
      </c>
      <c r="G179" s="15" t="s">
        <v>3141</v>
      </c>
      <c r="H179" s="15" t="s">
        <v>3142</v>
      </c>
      <c r="I179" s="15">
        <v>10</v>
      </c>
      <c r="J179" s="15" t="s">
        <v>3143</v>
      </c>
      <c r="K179" s="10">
        <f t="shared" si="5"/>
        <v>310</v>
      </c>
      <c r="L179" s="10">
        <f>VLOOKUP(D179,'Membres 2024'!E$4:G$493,3,FALSE)</f>
        <v>2024</v>
      </c>
    </row>
    <row r="180" spans="1:12" ht="14.25" customHeight="1" x14ac:dyDescent="0.3">
      <c r="A180" s="10">
        <f t="shared" si="4"/>
        <v>279</v>
      </c>
      <c r="B180" s="312">
        <v>45397</v>
      </c>
      <c r="C180" s="15">
        <v>9</v>
      </c>
      <c r="D180" s="313">
        <v>279</v>
      </c>
      <c r="E180" s="15" t="s">
        <v>3144</v>
      </c>
      <c r="F180" s="15" t="s">
        <v>1952</v>
      </c>
      <c r="G180" s="15" t="s">
        <v>3145</v>
      </c>
      <c r="H180" s="15" t="s">
        <v>3039</v>
      </c>
      <c r="I180" s="15">
        <v>270</v>
      </c>
      <c r="J180" s="15" t="s">
        <v>3146</v>
      </c>
      <c r="K180" s="10">
        <f t="shared" si="5"/>
        <v>279</v>
      </c>
      <c r="L180" s="10">
        <f>VLOOKUP(D180,'Membres 2024'!E$4:G$493,3,FALSE)</f>
        <v>2024</v>
      </c>
    </row>
    <row r="181" spans="1:12" ht="14.25" customHeight="1" x14ac:dyDescent="0.3">
      <c r="A181" s="10">
        <f t="shared" si="4"/>
        <v>278</v>
      </c>
      <c r="B181" s="312">
        <v>45397</v>
      </c>
      <c r="C181" s="15">
        <v>9</v>
      </c>
      <c r="D181" s="313">
        <v>278</v>
      </c>
      <c r="E181" s="15" t="s">
        <v>3147</v>
      </c>
      <c r="F181" s="15" t="s">
        <v>1893</v>
      </c>
      <c r="G181" s="15" t="s">
        <v>3148</v>
      </c>
      <c r="H181" s="15" t="s">
        <v>3149</v>
      </c>
      <c r="I181" s="15">
        <v>55</v>
      </c>
      <c r="J181" s="15" t="s">
        <v>3150</v>
      </c>
      <c r="K181" s="10">
        <f t="shared" si="5"/>
        <v>278</v>
      </c>
      <c r="L181" s="10">
        <f>VLOOKUP(D181,'Membres 2024'!E$4:G$493,3,FALSE)</f>
        <v>2024</v>
      </c>
    </row>
    <row r="182" spans="1:12" ht="14.25" customHeight="1" x14ac:dyDescent="0.3">
      <c r="A182" s="10">
        <f t="shared" si="4"/>
        <v>277</v>
      </c>
      <c r="B182" s="312">
        <v>45397</v>
      </c>
      <c r="C182" s="15">
        <v>9</v>
      </c>
      <c r="D182" s="313">
        <v>277</v>
      </c>
      <c r="E182" s="15" t="s">
        <v>3147</v>
      </c>
      <c r="F182" s="15" t="s">
        <v>1893</v>
      </c>
      <c r="G182" s="15" t="s">
        <v>3148</v>
      </c>
      <c r="H182" s="15" t="s">
        <v>3149</v>
      </c>
      <c r="I182" s="15">
        <v>55</v>
      </c>
      <c r="J182" s="15" t="s">
        <v>3151</v>
      </c>
      <c r="K182" s="10">
        <f t="shared" si="5"/>
        <v>277</v>
      </c>
      <c r="L182" s="10">
        <f>VLOOKUP(D182,'Membres 2024'!E$4:G$493,3,FALSE)</f>
        <v>2024</v>
      </c>
    </row>
    <row r="183" spans="1:12" ht="14.25" customHeight="1" x14ac:dyDescent="0.3">
      <c r="A183" s="10">
        <f t="shared" si="4"/>
        <v>276</v>
      </c>
      <c r="B183" s="312">
        <v>45394</v>
      </c>
      <c r="C183" s="337">
        <v>9</v>
      </c>
      <c r="D183" s="335">
        <v>276</v>
      </c>
      <c r="E183" s="15" t="s">
        <v>3152</v>
      </c>
      <c r="F183" s="15" t="s">
        <v>2575</v>
      </c>
      <c r="G183" s="15" t="s">
        <v>3153</v>
      </c>
      <c r="H183" s="15" t="s">
        <v>3154</v>
      </c>
      <c r="I183" s="15">
        <v>260</v>
      </c>
      <c r="J183" s="15" t="s">
        <v>3155</v>
      </c>
      <c r="K183" s="10">
        <f t="shared" si="5"/>
        <v>276</v>
      </c>
      <c r="L183" s="10">
        <f>VLOOKUP(D183,'Membres 2024'!E$4:G$493,3,FALSE)</f>
        <v>2024</v>
      </c>
    </row>
    <row r="184" spans="1:12" ht="14.25" customHeight="1" x14ac:dyDescent="0.3">
      <c r="A184" s="10">
        <f t="shared" si="4"/>
        <v>275</v>
      </c>
      <c r="B184" s="312">
        <v>45394</v>
      </c>
      <c r="C184" s="337">
        <v>9</v>
      </c>
      <c r="D184" s="335">
        <v>275</v>
      </c>
      <c r="E184" s="15" t="s">
        <v>3156</v>
      </c>
      <c r="F184" s="15" t="s">
        <v>1433</v>
      </c>
      <c r="G184" s="15" t="s">
        <v>3157</v>
      </c>
      <c r="H184" s="15" t="s">
        <v>2735</v>
      </c>
      <c r="I184" s="15">
        <v>175</v>
      </c>
      <c r="J184" s="15" t="s">
        <v>3158</v>
      </c>
      <c r="K184" s="10">
        <f t="shared" si="5"/>
        <v>275</v>
      </c>
      <c r="L184" s="10">
        <f>VLOOKUP(D184,'Membres 2024'!E$4:G$493,3,FALSE)</f>
        <v>2024</v>
      </c>
    </row>
    <row r="185" spans="1:12" ht="14.25" customHeight="1" x14ac:dyDescent="0.3">
      <c r="A185" s="10">
        <f t="shared" si="4"/>
        <v>274</v>
      </c>
      <c r="B185" s="312">
        <v>45394</v>
      </c>
      <c r="C185" s="337">
        <v>9</v>
      </c>
      <c r="D185" s="335">
        <v>274</v>
      </c>
      <c r="E185" s="15" t="s">
        <v>3159</v>
      </c>
      <c r="F185" s="15" t="s">
        <v>1093</v>
      </c>
      <c r="G185" s="15" t="s">
        <v>3160</v>
      </c>
      <c r="H185" s="15" t="s">
        <v>2999</v>
      </c>
      <c r="I185" s="15">
        <v>175</v>
      </c>
      <c r="J185" s="15" t="s">
        <v>3161</v>
      </c>
      <c r="K185" s="10">
        <f t="shared" si="5"/>
        <v>274</v>
      </c>
      <c r="L185" s="10">
        <f>VLOOKUP(D185,'Membres 2024'!E$4:G$493,3,FALSE)</f>
        <v>2024</v>
      </c>
    </row>
    <row r="186" spans="1:12" ht="14.25" customHeight="1" x14ac:dyDescent="0.3">
      <c r="A186" s="10">
        <f t="shared" si="4"/>
        <v>273</v>
      </c>
      <c r="B186" s="312">
        <v>45393</v>
      </c>
      <c r="C186" s="337">
        <v>9</v>
      </c>
      <c r="D186" s="338">
        <v>273</v>
      </c>
      <c r="E186" s="15" t="s">
        <v>2969</v>
      </c>
      <c r="F186" s="15" t="s">
        <v>400</v>
      </c>
      <c r="G186" s="15" t="s">
        <v>2970</v>
      </c>
      <c r="H186" s="15" t="s">
        <v>2971</v>
      </c>
      <c r="I186" s="15">
        <v>180</v>
      </c>
      <c r="J186" s="15" t="s">
        <v>3162</v>
      </c>
      <c r="K186" s="10">
        <f t="shared" si="5"/>
        <v>273</v>
      </c>
      <c r="L186" s="10">
        <f>VLOOKUP(D186,'Membres 2024'!E$4:G$493,3,FALSE)</f>
        <v>2024</v>
      </c>
    </row>
    <row r="187" spans="1:12" ht="14.25" customHeight="1" x14ac:dyDescent="0.3">
      <c r="A187" s="10">
        <f t="shared" si="4"/>
        <v>272</v>
      </c>
      <c r="B187" s="312">
        <v>45393</v>
      </c>
      <c r="C187" s="337">
        <v>9</v>
      </c>
      <c r="D187" s="335">
        <v>272</v>
      </c>
      <c r="E187" s="15" t="s">
        <v>3163</v>
      </c>
      <c r="F187" s="15" t="s">
        <v>1684</v>
      </c>
      <c r="G187" s="15" t="s">
        <v>3164</v>
      </c>
      <c r="H187" s="15" t="s">
        <v>2766</v>
      </c>
      <c r="I187" s="15">
        <v>235</v>
      </c>
      <c r="J187" s="15" t="s">
        <v>3165</v>
      </c>
      <c r="K187" s="10">
        <f t="shared" si="5"/>
        <v>272</v>
      </c>
      <c r="L187" s="10">
        <f>VLOOKUP(D187,'Membres 2024'!E$4:G$493,3,FALSE)</f>
        <v>2024</v>
      </c>
    </row>
    <row r="188" spans="1:12" ht="14.25" customHeight="1" x14ac:dyDescent="0.3">
      <c r="A188" s="10">
        <f t="shared" si="4"/>
        <v>271</v>
      </c>
      <c r="B188" s="312">
        <v>45392</v>
      </c>
      <c r="C188" s="337">
        <v>9</v>
      </c>
      <c r="D188" s="335">
        <v>271</v>
      </c>
      <c r="E188" s="15" t="s">
        <v>3166</v>
      </c>
      <c r="F188" s="15" t="s">
        <v>2508</v>
      </c>
      <c r="G188" s="15" t="s">
        <v>3167</v>
      </c>
      <c r="H188" s="15" t="s">
        <v>2766</v>
      </c>
      <c r="I188" s="15">
        <v>110</v>
      </c>
      <c r="J188" s="15" t="s">
        <v>3168</v>
      </c>
      <c r="K188" s="10">
        <f t="shared" si="5"/>
        <v>271</v>
      </c>
      <c r="L188" s="10">
        <f>VLOOKUP(D188,'Membres 2024'!E$4:G$493,3,FALSE)</f>
        <v>2024</v>
      </c>
    </row>
    <row r="189" spans="1:12" ht="14.25" customHeight="1" x14ac:dyDescent="0.3">
      <c r="A189" s="10">
        <f t="shared" si="4"/>
        <v>270</v>
      </c>
      <c r="B189" s="312">
        <v>45392</v>
      </c>
      <c r="C189" s="337">
        <v>9</v>
      </c>
      <c r="D189" s="335">
        <v>270</v>
      </c>
      <c r="E189" s="15" t="s">
        <v>3169</v>
      </c>
      <c r="F189" s="15" t="s">
        <v>130</v>
      </c>
      <c r="G189" s="15" t="s">
        <v>3170</v>
      </c>
      <c r="H189" s="15" t="s">
        <v>2735</v>
      </c>
      <c r="I189" s="15">
        <v>125</v>
      </c>
      <c r="J189" s="15" t="s">
        <v>3171</v>
      </c>
      <c r="K189" s="10">
        <f t="shared" si="5"/>
        <v>270</v>
      </c>
      <c r="L189" s="10">
        <f>VLOOKUP(D189,'Membres 2024'!E$4:G$493,3,FALSE)</f>
        <v>2024</v>
      </c>
    </row>
    <row r="190" spans="1:12" ht="14.25" customHeight="1" x14ac:dyDescent="0.3">
      <c r="A190" s="10">
        <f t="shared" si="4"/>
        <v>269</v>
      </c>
      <c r="B190" s="312">
        <v>45391</v>
      </c>
      <c r="C190" s="337">
        <v>9</v>
      </c>
      <c r="D190" s="335">
        <v>269</v>
      </c>
      <c r="E190" s="15" t="s">
        <v>2891</v>
      </c>
      <c r="F190" s="15" t="s">
        <v>1286</v>
      </c>
      <c r="G190" s="15" t="s">
        <v>2892</v>
      </c>
      <c r="H190" s="15" t="s">
        <v>2845</v>
      </c>
      <c r="I190" s="15">
        <v>165</v>
      </c>
      <c r="J190" s="15" t="s">
        <v>3172</v>
      </c>
      <c r="K190" s="10">
        <f t="shared" si="5"/>
        <v>269</v>
      </c>
      <c r="L190" s="10">
        <f>VLOOKUP(D190,'Membres 2024'!E$4:G$493,3,FALSE)</f>
        <v>2024</v>
      </c>
    </row>
    <row r="191" spans="1:12" ht="14.25" customHeight="1" x14ac:dyDescent="0.3">
      <c r="A191" s="10">
        <f t="shared" si="4"/>
        <v>268</v>
      </c>
      <c r="B191" s="312">
        <v>45391</v>
      </c>
      <c r="C191" s="337">
        <v>9</v>
      </c>
      <c r="D191" s="335">
        <v>268</v>
      </c>
      <c r="E191" s="15" t="s">
        <v>3173</v>
      </c>
      <c r="F191" s="15" t="s">
        <v>2290</v>
      </c>
      <c r="G191" s="15" t="s">
        <v>3174</v>
      </c>
      <c r="H191" s="15" t="s">
        <v>2778</v>
      </c>
      <c r="I191" s="15">
        <v>280</v>
      </c>
      <c r="J191" s="15" t="s">
        <v>3175</v>
      </c>
      <c r="K191" s="10">
        <f t="shared" si="5"/>
        <v>268</v>
      </c>
      <c r="L191" s="10">
        <f>VLOOKUP(D191,'Membres 2024'!E$4:G$493,3,FALSE)</f>
        <v>2024</v>
      </c>
    </row>
    <row r="192" spans="1:12" ht="14.25" customHeight="1" x14ac:dyDescent="0.3">
      <c r="A192" s="10">
        <f t="shared" si="4"/>
        <v>267</v>
      </c>
      <c r="B192" s="312">
        <v>45390</v>
      </c>
      <c r="C192" s="337">
        <v>9</v>
      </c>
      <c r="D192" s="335">
        <v>267</v>
      </c>
      <c r="E192" s="15" t="s">
        <v>3176</v>
      </c>
      <c r="F192" s="15" t="s">
        <v>686</v>
      </c>
      <c r="G192" s="15" t="s">
        <v>3177</v>
      </c>
      <c r="H192" s="15" t="s">
        <v>3178</v>
      </c>
      <c r="I192" s="15">
        <v>175</v>
      </c>
      <c r="J192" s="15" t="s">
        <v>3179</v>
      </c>
      <c r="K192" s="10">
        <f t="shared" si="5"/>
        <v>267</v>
      </c>
      <c r="L192" s="10">
        <f>VLOOKUP(D192,'Membres 2024'!E$4:G$493,3,FALSE)</f>
        <v>2024</v>
      </c>
    </row>
    <row r="193" spans="1:12" ht="14.25" customHeight="1" x14ac:dyDescent="0.3">
      <c r="A193" s="10">
        <f t="shared" ref="A193:A256" si="6">D193</f>
        <v>266</v>
      </c>
      <c r="B193" s="312">
        <v>45390</v>
      </c>
      <c r="C193" s="337">
        <v>9</v>
      </c>
      <c r="D193" s="335">
        <v>266</v>
      </c>
      <c r="E193" s="15" t="s">
        <v>2741</v>
      </c>
      <c r="F193" s="15" t="s">
        <v>308</v>
      </c>
      <c r="G193" s="15" t="s">
        <v>2944</v>
      </c>
      <c r="H193" s="15" t="s">
        <v>2739</v>
      </c>
      <c r="I193" s="15">
        <v>80</v>
      </c>
      <c r="J193" s="15" t="s">
        <v>3180</v>
      </c>
      <c r="K193" s="10">
        <f t="shared" ref="K193:K256" si="7">D193</f>
        <v>266</v>
      </c>
      <c r="L193" s="10">
        <f>VLOOKUP(D193,'Membres 2024'!E$4:G$493,3,FALSE)</f>
        <v>2024</v>
      </c>
    </row>
    <row r="194" spans="1:12" ht="14.25" customHeight="1" x14ac:dyDescent="0.3">
      <c r="A194" s="10">
        <f t="shared" si="6"/>
        <v>265</v>
      </c>
      <c r="B194" s="312">
        <v>45390</v>
      </c>
      <c r="C194" s="337">
        <v>9</v>
      </c>
      <c r="D194" s="335">
        <v>265</v>
      </c>
      <c r="E194" s="15" t="s">
        <v>3181</v>
      </c>
      <c r="F194" s="15" t="s">
        <v>2152</v>
      </c>
      <c r="G194" s="15" t="s">
        <v>3182</v>
      </c>
      <c r="H194" s="15" t="s">
        <v>2739</v>
      </c>
      <c r="I194" s="15">
        <v>175</v>
      </c>
      <c r="J194" s="15" t="s">
        <v>3183</v>
      </c>
      <c r="K194" s="10">
        <f t="shared" si="7"/>
        <v>265</v>
      </c>
      <c r="L194" s="10">
        <f>VLOOKUP(D194,'Membres 2024'!E$4:G$493,3,FALSE)</f>
        <v>2024</v>
      </c>
    </row>
    <row r="195" spans="1:12" ht="14.25" customHeight="1" x14ac:dyDescent="0.3">
      <c r="A195" s="10">
        <f t="shared" si="6"/>
        <v>264</v>
      </c>
      <c r="B195" s="312">
        <v>45390</v>
      </c>
      <c r="C195" s="337">
        <v>9</v>
      </c>
      <c r="D195" s="338">
        <v>264</v>
      </c>
      <c r="E195" s="15" t="s">
        <v>2783</v>
      </c>
      <c r="F195" s="15" t="s">
        <v>308</v>
      </c>
      <c r="G195" s="15" t="s">
        <v>2944</v>
      </c>
      <c r="H195" s="15" t="s">
        <v>2739</v>
      </c>
      <c r="I195" s="15">
        <v>45</v>
      </c>
      <c r="J195" s="15" t="s">
        <v>3184</v>
      </c>
      <c r="K195" s="10">
        <f t="shared" si="7"/>
        <v>264</v>
      </c>
      <c r="L195" s="10">
        <f>VLOOKUP(D195,'Membres 2024'!E$4:G$493,3,FALSE)</f>
        <v>2024</v>
      </c>
    </row>
    <row r="196" spans="1:12" ht="14.25" customHeight="1" x14ac:dyDescent="0.3">
      <c r="A196" s="10">
        <f t="shared" si="6"/>
        <v>263</v>
      </c>
      <c r="B196" s="312">
        <v>45390</v>
      </c>
      <c r="C196" s="337">
        <v>9</v>
      </c>
      <c r="D196" s="338">
        <v>263</v>
      </c>
      <c r="E196" s="15" t="s">
        <v>2783</v>
      </c>
      <c r="F196" s="15" t="s">
        <v>308</v>
      </c>
      <c r="G196" s="15" t="s">
        <v>2944</v>
      </c>
      <c r="H196" s="15" t="s">
        <v>2739</v>
      </c>
      <c r="I196" s="15">
        <v>90</v>
      </c>
      <c r="J196" s="15" t="s">
        <v>3185</v>
      </c>
      <c r="K196" s="10">
        <f t="shared" si="7"/>
        <v>263</v>
      </c>
      <c r="L196" s="10">
        <f>VLOOKUP(D196,'Membres 2024'!E$4:G$493,3,FALSE)</f>
        <v>2024</v>
      </c>
    </row>
    <row r="197" spans="1:12" ht="14.25" customHeight="1" x14ac:dyDescent="0.3">
      <c r="A197" s="10">
        <f t="shared" si="6"/>
        <v>262</v>
      </c>
      <c r="B197" s="312">
        <v>45390</v>
      </c>
      <c r="C197" s="337">
        <v>9</v>
      </c>
      <c r="D197" s="338">
        <v>262</v>
      </c>
      <c r="E197" s="15" t="s">
        <v>2783</v>
      </c>
      <c r="F197" s="15" t="s">
        <v>308</v>
      </c>
      <c r="G197" s="15" t="s">
        <v>2944</v>
      </c>
      <c r="H197" s="15" t="s">
        <v>2739</v>
      </c>
      <c r="I197" s="15">
        <v>90</v>
      </c>
      <c r="J197" s="15" t="s">
        <v>3186</v>
      </c>
      <c r="K197" s="10">
        <f t="shared" si="7"/>
        <v>262</v>
      </c>
      <c r="L197" s="10">
        <f>VLOOKUP(D197,'Membres 2024'!E$4:G$493,3,FALSE)</f>
        <v>2024</v>
      </c>
    </row>
    <row r="198" spans="1:12" ht="14.25" customHeight="1" x14ac:dyDescent="0.3">
      <c r="A198" s="10">
        <f t="shared" si="6"/>
        <v>261</v>
      </c>
      <c r="B198" s="312">
        <v>45390</v>
      </c>
      <c r="C198" s="337">
        <v>9</v>
      </c>
      <c r="D198" s="338">
        <v>261</v>
      </c>
      <c r="E198" s="15" t="s">
        <v>2783</v>
      </c>
      <c r="F198" s="15" t="s">
        <v>308</v>
      </c>
      <c r="G198" s="15" t="s">
        <v>2944</v>
      </c>
      <c r="H198" s="15" t="s">
        <v>2739</v>
      </c>
      <c r="I198" s="15">
        <v>90</v>
      </c>
      <c r="J198" s="15" t="s">
        <v>3187</v>
      </c>
      <c r="K198" s="10">
        <f t="shared" si="7"/>
        <v>261</v>
      </c>
      <c r="L198" s="10">
        <f>VLOOKUP(D198,'Membres 2024'!E$4:G$493,3,FALSE)</f>
        <v>2024</v>
      </c>
    </row>
    <row r="199" spans="1:12" ht="14.25" customHeight="1" x14ac:dyDescent="0.3">
      <c r="A199" s="10">
        <f t="shared" si="6"/>
        <v>260</v>
      </c>
      <c r="B199" s="312">
        <v>45390</v>
      </c>
      <c r="C199" s="337">
        <v>9</v>
      </c>
      <c r="D199" s="338">
        <v>260</v>
      </c>
      <c r="E199" s="15" t="s">
        <v>2783</v>
      </c>
      <c r="F199" s="15" t="s">
        <v>308</v>
      </c>
      <c r="G199" s="15" t="s">
        <v>2944</v>
      </c>
      <c r="H199" s="15" t="s">
        <v>2739</v>
      </c>
      <c r="I199" s="15">
        <v>90</v>
      </c>
      <c r="J199" s="15" t="s">
        <v>3188</v>
      </c>
      <c r="K199" s="10">
        <f t="shared" si="7"/>
        <v>260</v>
      </c>
      <c r="L199" s="10">
        <f>VLOOKUP(D199,'Membres 2024'!E$4:G$493,3,FALSE)</f>
        <v>2024</v>
      </c>
    </row>
    <row r="200" spans="1:12" ht="14.25" customHeight="1" x14ac:dyDescent="0.3">
      <c r="A200" s="10">
        <f t="shared" si="6"/>
        <v>259</v>
      </c>
      <c r="B200" s="312">
        <v>45390</v>
      </c>
      <c r="C200" s="337">
        <v>9</v>
      </c>
      <c r="D200" s="338">
        <v>259</v>
      </c>
      <c r="E200" s="15" t="s">
        <v>2783</v>
      </c>
      <c r="F200" s="15" t="s">
        <v>308</v>
      </c>
      <c r="G200" s="15" t="s">
        <v>2944</v>
      </c>
      <c r="H200" s="15" t="s">
        <v>2739</v>
      </c>
      <c r="I200" s="15">
        <v>90</v>
      </c>
      <c r="J200" s="15" t="s">
        <v>3189</v>
      </c>
      <c r="K200" s="10">
        <f t="shared" si="7"/>
        <v>259</v>
      </c>
      <c r="L200" s="10">
        <f>VLOOKUP(D200,'Membres 2024'!E$4:G$493,3,FALSE)</f>
        <v>2024</v>
      </c>
    </row>
    <row r="201" spans="1:12" ht="14.25" customHeight="1" x14ac:dyDescent="0.3">
      <c r="A201" s="10">
        <f t="shared" si="6"/>
        <v>258</v>
      </c>
      <c r="B201" s="312">
        <v>45390</v>
      </c>
      <c r="C201" s="337">
        <v>9</v>
      </c>
      <c r="D201" s="338">
        <v>258</v>
      </c>
      <c r="E201" s="15" t="s">
        <v>2783</v>
      </c>
      <c r="F201" s="15" t="s">
        <v>308</v>
      </c>
      <c r="G201" s="15" t="s">
        <v>2944</v>
      </c>
      <c r="H201" s="15" t="s">
        <v>2739</v>
      </c>
      <c r="I201" s="15">
        <v>90</v>
      </c>
      <c r="J201" s="15" t="s">
        <v>3190</v>
      </c>
      <c r="K201" s="10">
        <f t="shared" si="7"/>
        <v>258</v>
      </c>
      <c r="L201" s="10">
        <f>VLOOKUP(D201,'Membres 2024'!E$4:G$493,3,FALSE)</f>
        <v>2024</v>
      </c>
    </row>
    <row r="202" spans="1:12" ht="14.25" customHeight="1" x14ac:dyDescent="0.3">
      <c r="A202" s="10">
        <f t="shared" si="6"/>
        <v>257</v>
      </c>
      <c r="B202" s="312">
        <v>45390</v>
      </c>
      <c r="C202" s="337">
        <v>9</v>
      </c>
      <c r="D202" s="338">
        <v>257</v>
      </c>
      <c r="E202" s="15" t="s">
        <v>2783</v>
      </c>
      <c r="F202" s="15" t="s">
        <v>308</v>
      </c>
      <c r="G202" s="15" t="s">
        <v>2944</v>
      </c>
      <c r="H202" s="15" t="s">
        <v>2739</v>
      </c>
      <c r="I202" s="15">
        <v>90</v>
      </c>
      <c r="J202" s="15" t="s">
        <v>3191</v>
      </c>
      <c r="K202" s="10">
        <f t="shared" si="7"/>
        <v>257</v>
      </c>
      <c r="L202" s="10">
        <f>VLOOKUP(D202,'Membres 2024'!E$4:G$493,3,FALSE)</f>
        <v>2024</v>
      </c>
    </row>
    <row r="203" spans="1:12" ht="14.25" customHeight="1" x14ac:dyDescent="0.3">
      <c r="A203" s="10">
        <f t="shared" si="6"/>
        <v>256</v>
      </c>
      <c r="B203" s="312">
        <v>45390</v>
      </c>
      <c r="C203" s="337">
        <v>9</v>
      </c>
      <c r="D203" s="338">
        <v>256</v>
      </c>
      <c r="E203" s="15" t="s">
        <v>2783</v>
      </c>
      <c r="F203" s="15" t="s">
        <v>308</v>
      </c>
      <c r="G203" s="15" t="s">
        <v>2944</v>
      </c>
      <c r="H203" s="15" t="s">
        <v>2739</v>
      </c>
      <c r="I203" s="15">
        <v>90</v>
      </c>
      <c r="J203" s="15" t="s">
        <v>3192</v>
      </c>
      <c r="K203" s="10">
        <f t="shared" si="7"/>
        <v>256</v>
      </c>
      <c r="L203" s="10">
        <f>VLOOKUP(D203,'Membres 2024'!E$4:G$493,3,FALSE)</f>
        <v>2024</v>
      </c>
    </row>
    <row r="204" spans="1:12" ht="14.25" customHeight="1" x14ac:dyDescent="0.3">
      <c r="A204" s="10">
        <f t="shared" si="6"/>
        <v>255</v>
      </c>
      <c r="B204" s="312">
        <v>45390</v>
      </c>
      <c r="C204" s="337">
        <v>9</v>
      </c>
      <c r="D204" s="338">
        <v>255</v>
      </c>
      <c r="E204" s="15" t="s">
        <v>2783</v>
      </c>
      <c r="F204" s="15" t="s">
        <v>308</v>
      </c>
      <c r="G204" s="15" t="s">
        <v>2944</v>
      </c>
      <c r="H204" s="15" t="s">
        <v>2739</v>
      </c>
      <c r="I204" s="15">
        <v>90</v>
      </c>
      <c r="J204" s="15" t="s">
        <v>3193</v>
      </c>
      <c r="K204" s="10">
        <f t="shared" si="7"/>
        <v>255</v>
      </c>
      <c r="L204" s="10">
        <f>VLOOKUP(D204,'Membres 2024'!E$4:G$493,3,FALSE)</f>
        <v>2024</v>
      </c>
    </row>
    <row r="205" spans="1:12" ht="14.25" customHeight="1" x14ac:dyDescent="0.3">
      <c r="A205" s="10">
        <f t="shared" si="6"/>
        <v>254</v>
      </c>
      <c r="B205" s="312">
        <v>45390</v>
      </c>
      <c r="C205" s="337">
        <v>9</v>
      </c>
      <c r="D205" s="338">
        <v>254</v>
      </c>
      <c r="E205" s="15" t="s">
        <v>2783</v>
      </c>
      <c r="F205" s="15" t="s">
        <v>308</v>
      </c>
      <c r="G205" s="15" t="s">
        <v>2944</v>
      </c>
      <c r="H205" s="15" t="s">
        <v>2739</v>
      </c>
      <c r="I205" s="15">
        <v>90</v>
      </c>
      <c r="J205" s="15" t="s">
        <v>3194</v>
      </c>
      <c r="K205" s="10">
        <f t="shared" si="7"/>
        <v>254</v>
      </c>
      <c r="L205" s="10">
        <f>VLOOKUP(D205,'Membres 2024'!E$4:G$493,3,FALSE)</f>
        <v>2024</v>
      </c>
    </row>
    <row r="206" spans="1:12" ht="14.25" customHeight="1" x14ac:dyDescent="0.3">
      <c r="A206" s="10">
        <f t="shared" si="6"/>
        <v>253</v>
      </c>
      <c r="B206" s="312">
        <v>45390</v>
      </c>
      <c r="C206" s="337">
        <v>9</v>
      </c>
      <c r="D206" s="338">
        <v>253</v>
      </c>
      <c r="E206" s="15" t="s">
        <v>2783</v>
      </c>
      <c r="F206" s="15" t="s">
        <v>308</v>
      </c>
      <c r="G206" s="15" t="s">
        <v>2944</v>
      </c>
      <c r="H206" s="15" t="s">
        <v>2739</v>
      </c>
      <c r="I206" s="15">
        <v>90</v>
      </c>
      <c r="J206" s="15" t="s">
        <v>3195</v>
      </c>
      <c r="K206" s="10">
        <f t="shared" si="7"/>
        <v>253</v>
      </c>
      <c r="L206" s="10">
        <f>VLOOKUP(D206,'Membres 2024'!E$4:G$493,3,FALSE)</f>
        <v>2024</v>
      </c>
    </row>
    <row r="207" spans="1:12" ht="14.25" customHeight="1" x14ac:dyDescent="0.3">
      <c r="A207" s="10">
        <f t="shared" si="6"/>
        <v>252</v>
      </c>
      <c r="B207" s="312">
        <v>45390</v>
      </c>
      <c r="C207" s="337">
        <v>9</v>
      </c>
      <c r="D207" s="338">
        <v>252</v>
      </c>
      <c r="E207" s="15" t="s">
        <v>2783</v>
      </c>
      <c r="F207" s="15" t="s">
        <v>308</v>
      </c>
      <c r="G207" s="15" t="s">
        <v>2944</v>
      </c>
      <c r="H207" s="15" t="s">
        <v>2739</v>
      </c>
      <c r="I207" s="15">
        <v>90</v>
      </c>
      <c r="J207" s="15" t="s">
        <v>3196</v>
      </c>
      <c r="K207" s="10">
        <f t="shared" si="7"/>
        <v>252</v>
      </c>
      <c r="L207" s="10">
        <f>VLOOKUP(D207,'Membres 2024'!E$4:G$493,3,FALSE)</f>
        <v>2024</v>
      </c>
    </row>
    <row r="208" spans="1:12" ht="14.25" customHeight="1" x14ac:dyDescent="0.3">
      <c r="A208" s="10">
        <f t="shared" si="6"/>
        <v>250</v>
      </c>
      <c r="B208" s="312">
        <v>45387</v>
      </c>
      <c r="C208" s="337">
        <v>9</v>
      </c>
      <c r="D208" s="336">
        <v>250</v>
      </c>
      <c r="E208" s="15" t="s">
        <v>3197</v>
      </c>
      <c r="F208" s="15" t="s">
        <v>1837</v>
      </c>
      <c r="G208" s="15" t="s">
        <v>3198</v>
      </c>
      <c r="H208" s="15" t="s">
        <v>3199</v>
      </c>
      <c r="I208" s="15">
        <v>180</v>
      </c>
      <c r="J208" s="15" t="s">
        <v>3200</v>
      </c>
      <c r="K208" s="10">
        <f t="shared" si="7"/>
        <v>250</v>
      </c>
      <c r="L208" s="10">
        <f>VLOOKUP(D208,'Membres 2024'!E$4:G$493,3,FALSE)</f>
        <v>2024</v>
      </c>
    </row>
    <row r="209" spans="1:12" ht="14.25" customHeight="1" x14ac:dyDescent="0.3">
      <c r="A209" s="10">
        <f t="shared" si="6"/>
        <v>248</v>
      </c>
      <c r="B209" s="312">
        <v>45385</v>
      </c>
      <c r="C209" s="337">
        <v>9</v>
      </c>
      <c r="D209" s="335">
        <v>248</v>
      </c>
      <c r="E209" s="15" t="s">
        <v>3201</v>
      </c>
      <c r="F209" s="15" t="s">
        <v>2210</v>
      </c>
      <c r="G209" s="15" t="s">
        <v>3202</v>
      </c>
      <c r="H209" s="15" t="s">
        <v>2726</v>
      </c>
      <c r="I209" s="15">
        <v>55</v>
      </c>
      <c r="J209" s="15" t="s">
        <v>3203</v>
      </c>
      <c r="K209" s="10">
        <f t="shared" si="7"/>
        <v>248</v>
      </c>
      <c r="L209" s="10">
        <f>VLOOKUP(D209,'Membres 2024'!E$4:G$493,3,FALSE)</f>
        <v>2024</v>
      </c>
    </row>
    <row r="210" spans="1:12" ht="14.25" customHeight="1" x14ac:dyDescent="0.3">
      <c r="A210" s="10">
        <f t="shared" si="6"/>
        <v>247</v>
      </c>
      <c r="B210" s="312">
        <v>45384</v>
      </c>
      <c r="C210" s="337">
        <v>9</v>
      </c>
      <c r="D210" s="335">
        <v>247</v>
      </c>
      <c r="E210" s="15" t="s">
        <v>3204</v>
      </c>
      <c r="F210" s="15" t="s">
        <v>1341</v>
      </c>
      <c r="G210" s="15" t="s">
        <v>3205</v>
      </c>
      <c r="H210" s="15" t="s">
        <v>2999</v>
      </c>
      <c r="I210" s="15">
        <v>175</v>
      </c>
      <c r="J210" s="15" t="s">
        <v>3206</v>
      </c>
      <c r="K210" s="10">
        <f t="shared" si="7"/>
        <v>247</v>
      </c>
      <c r="L210" s="10">
        <f>VLOOKUP(D210,'Membres 2024'!E$4:G$493,3,FALSE)</f>
        <v>2024</v>
      </c>
    </row>
    <row r="211" spans="1:12" ht="14.25" customHeight="1" x14ac:dyDescent="0.3">
      <c r="A211" s="10">
        <f t="shared" si="6"/>
        <v>244</v>
      </c>
      <c r="B211" s="312">
        <v>45384</v>
      </c>
      <c r="C211" s="15">
        <v>8</v>
      </c>
      <c r="D211" s="321">
        <v>244</v>
      </c>
      <c r="E211" s="15" t="s">
        <v>2783</v>
      </c>
      <c r="F211" s="15" t="s">
        <v>308</v>
      </c>
      <c r="G211" s="15" t="s">
        <v>2944</v>
      </c>
      <c r="H211" s="15" t="s">
        <v>2739</v>
      </c>
      <c r="I211" s="15">
        <v>10</v>
      </c>
      <c r="J211" s="15" t="s">
        <v>3207</v>
      </c>
      <c r="K211" s="10">
        <f t="shared" si="7"/>
        <v>244</v>
      </c>
      <c r="L211" s="10">
        <f>VLOOKUP(D211,'Membres 2024'!E$4:G$493,3,FALSE)</f>
        <v>2024</v>
      </c>
    </row>
    <row r="212" spans="1:12" ht="14.25" customHeight="1" x14ac:dyDescent="0.3">
      <c r="A212" s="10">
        <f t="shared" si="6"/>
        <v>243</v>
      </c>
      <c r="B212" s="312">
        <v>45384</v>
      </c>
      <c r="C212" s="15">
        <v>8</v>
      </c>
      <c r="D212" s="321">
        <v>243</v>
      </c>
      <c r="E212" s="15" t="s">
        <v>2783</v>
      </c>
      <c r="F212" s="15" t="s">
        <v>308</v>
      </c>
      <c r="G212" s="15" t="s">
        <v>2944</v>
      </c>
      <c r="H212" s="15" t="s">
        <v>2739</v>
      </c>
      <c r="I212" s="15">
        <v>10</v>
      </c>
      <c r="J212" s="15" t="s">
        <v>3208</v>
      </c>
      <c r="K212" s="10">
        <f t="shared" si="7"/>
        <v>243</v>
      </c>
      <c r="L212" s="10">
        <f>VLOOKUP(D212,'Membres 2024'!E$4:G$493,3,FALSE)</f>
        <v>2024</v>
      </c>
    </row>
    <row r="213" spans="1:12" ht="14.25" customHeight="1" x14ac:dyDescent="0.3">
      <c r="A213" s="10">
        <f t="shared" si="6"/>
        <v>242</v>
      </c>
      <c r="B213" s="312">
        <v>45384</v>
      </c>
      <c r="C213" s="15">
        <v>8</v>
      </c>
      <c r="D213" s="321">
        <v>242</v>
      </c>
      <c r="E213" s="15" t="s">
        <v>2783</v>
      </c>
      <c r="F213" s="15" t="s">
        <v>308</v>
      </c>
      <c r="G213" s="15" t="s">
        <v>2944</v>
      </c>
      <c r="H213" s="15" t="s">
        <v>2739</v>
      </c>
      <c r="I213" s="15">
        <v>10</v>
      </c>
      <c r="J213" s="15" t="s">
        <v>3209</v>
      </c>
      <c r="K213" s="10">
        <f t="shared" si="7"/>
        <v>242</v>
      </c>
      <c r="L213" s="10">
        <f>VLOOKUP(D213,'Membres 2024'!E$4:G$493,3,FALSE)</f>
        <v>2024</v>
      </c>
    </row>
    <row r="214" spans="1:12" ht="14.25" customHeight="1" x14ac:dyDescent="0.3">
      <c r="A214" s="10">
        <f t="shared" si="6"/>
        <v>241</v>
      </c>
      <c r="B214" s="312">
        <v>45384</v>
      </c>
      <c r="C214" s="15">
        <v>8</v>
      </c>
      <c r="D214" s="321">
        <v>241</v>
      </c>
      <c r="E214" s="15" t="s">
        <v>2783</v>
      </c>
      <c r="F214" s="15" t="s">
        <v>308</v>
      </c>
      <c r="G214" s="15" t="s">
        <v>2944</v>
      </c>
      <c r="H214" s="15" t="s">
        <v>2739</v>
      </c>
      <c r="I214" s="15">
        <v>10</v>
      </c>
      <c r="J214" s="15" t="s">
        <v>3210</v>
      </c>
      <c r="K214" s="10">
        <f t="shared" si="7"/>
        <v>241</v>
      </c>
      <c r="L214" s="10">
        <f>VLOOKUP(D214,'Membres 2024'!E$4:G$493,3,FALSE)</f>
        <v>2024</v>
      </c>
    </row>
    <row r="215" spans="1:12" ht="14.25" customHeight="1" x14ac:dyDescent="0.3">
      <c r="A215" s="10">
        <f t="shared" si="6"/>
        <v>240</v>
      </c>
      <c r="B215" s="312">
        <v>45384</v>
      </c>
      <c r="C215" s="15">
        <v>8</v>
      </c>
      <c r="D215" s="321">
        <v>240</v>
      </c>
      <c r="E215" s="15" t="s">
        <v>2783</v>
      </c>
      <c r="F215" s="15" t="s">
        <v>308</v>
      </c>
      <c r="G215" s="15" t="s">
        <v>2944</v>
      </c>
      <c r="H215" s="15" t="s">
        <v>2739</v>
      </c>
      <c r="I215" s="15">
        <v>10</v>
      </c>
      <c r="J215" s="15" t="s">
        <v>3211</v>
      </c>
      <c r="K215" s="10">
        <f t="shared" si="7"/>
        <v>240</v>
      </c>
      <c r="L215" s="10">
        <f>VLOOKUP(D215,'Membres 2024'!E$4:G$493,3,FALSE)</f>
        <v>2024</v>
      </c>
    </row>
    <row r="216" spans="1:12" ht="14.25" customHeight="1" x14ac:dyDescent="0.3">
      <c r="A216" s="10">
        <f t="shared" si="6"/>
        <v>239</v>
      </c>
      <c r="B216" s="312">
        <v>45384</v>
      </c>
      <c r="C216" s="15">
        <v>8</v>
      </c>
      <c r="D216" s="313">
        <v>239</v>
      </c>
      <c r="E216" s="15" t="s">
        <v>3212</v>
      </c>
      <c r="F216" s="15" t="s">
        <v>1333</v>
      </c>
      <c r="G216" s="15" t="s">
        <v>3213</v>
      </c>
      <c r="H216" s="15" t="s">
        <v>3214</v>
      </c>
      <c r="I216" s="15">
        <v>175</v>
      </c>
      <c r="J216" s="15" t="s">
        <v>3215</v>
      </c>
      <c r="K216" s="10">
        <f t="shared" si="7"/>
        <v>239</v>
      </c>
      <c r="L216" s="10">
        <f>VLOOKUP(D216,'Membres 2024'!E$4:G$493,3,FALSE)</f>
        <v>2024</v>
      </c>
    </row>
    <row r="217" spans="1:12" ht="12.8" customHeight="1" x14ac:dyDescent="0.3">
      <c r="A217" s="10">
        <f t="shared" si="6"/>
        <v>238</v>
      </c>
      <c r="B217" s="312">
        <v>45384</v>
      </c>
      <c r="C217" s="15">
        <v>8</v>
      </c>
      <c r="D217" s="313">
        <v>238</v>
      </c>
      <c r="E217" s="15" t="s">
        <v>3046</v>
      </c>
      <c r="F217" s="15" t="s">
        <v>371</v>
      </c>
      <c r="G217" s="15" t="s">
        <v>3047</v>
      </c>
      <c r="H217" s="15" t="s">
        <v>2758</v>
      </c>
      <c r="I217" s="15">
        <v>50</v>
      </c>
      <c r="J217" s="15" t="s">
        <v>3216</v>
      </c>
      <c r="K217" s="10">
        <f t="shared" si="7"/>
        <v>238</v>
      </c>
      <c r="L217" s="10">
        <f>VLOOKUP(D217,'Membres 2024'!E$4:G$493,3,FALSE)</f>
        <v>2024</v>
      </c>
    </row>
    <row r="218" spans="1:12" ht="14.25" customHeight="1" x14ac:dyDescent="0.3">
      <c r="A218" s="10">
        <f t="shared" si="6"/>
        <v>237</v>
      </c>
      <c r="B218" s="312">
        <v>45384</v>
      </c>
      <c r="C218" s="15">
        <v>8</v>
      </c>
      <c r="D218" s="313">
        <v>237</v>
      </c>
      <c r="E218" s="15" t="s">
        <v>3046</v>
      </c>
      <c r="F218" s="15" t="s">
        <v>371</v>
      </c>
      <c r="G218" s="15" t="s">
        <v>3047</v>
      </c>
      <c r="H218" s="15" t="s">
        <v>2758</v>
      </c>
      <c r="I218" s="15">
        <v>50</v>
      </c>
      <c r="J218" s="15" t="s">
        <v>3217</v>
      </c>
      <c r="K218" s="10">
        <f t="shared" si="7"/>
        <v>237</v>
      </c>
      <c r="L218" s="10">
        <f>VLOOKUP(D218,'Membres 2024'!E$4:G$493,3,FALSE)</f>
        <v>2024</v>
      </c>
    </row>
    <row r="219" spans="1:12" ht="14.25" customHeight="1" x14ac:dyDescent="0.3">
      <c r="A219" s="10">
        <f t="shared" si="6"/>
        <v>236</v>
      </c>
      <c r="B219" s="312">
        <v>45384</v>
      </c>
      <c r="C219" s="15">
        <v>8</v>
      </c>
      <c r="D219" s="313">
        <v>236</v>
      </c>
      <c r="E219" s="15" t="s">
        <v>3218</v>
      </c>
      <c r="F219" s="15" t="s">
        <v>431</v>
      </c>
      <c r="G219" s="15" t="s">
        <v>3219</v>
      </c>
      <c r="H219" s="15" t="s">
        <v>3220</v>
      </c>
      <c r="I219" s="15">
        <v>395</v>
      </c>
      <c r="J219" s="15" t="s">
        <v>3221</v>
      </c>
      <c r="K219" s="10">
        <f t="shared" si="7"/>
        <v>236</v>
      </c>
      <c r="L219" s="10">
        <f>VLOOKUP(D219,'Membres 2024'!E$4:G$493,3,FALSE)</f>
        <v>2024</v>
      </c>
    </row>
    <row r="220" spans="1:12" ht="14.25" customHeight="1" x14ac:dyDescent="0.3">
      <c r="A220" s="10">
        <f t="shared" si="6"/>
        <v>235</v>
      </c>
      <c r="B220" s="312">
        <v>45384</v>
      </c>
      <c r="C220" s="15">
        <v>8</v>
      </c>
      <c r="D220" s="313">
        <v>235</v>
      </c>
      <c r="E220" s="15" t="s">
        <v>3222</v>
      </c>
      <c r="F220" s="15" t="s">
        <v>1642</v>
      </c>
      <c r="G220" s="15" t="s">
        <v>3223</v>
      </c>
      <c r="H220" s="15" t="s">
        <v>2739</v>
      </c>
      <c r="I220" s="15">
        <v>185</v>
      </c>
      <c r="J220" s="15" t="s">
        <v>3224</v>
      </c>
      <c r="K220" s="10">
        <f t="shared" si="7"/>
        <v>235</v>
      </c>
      <c r="L220" s="10">
        <f>VLOOKUP(D220,'Membres 2024'!E$4:G$493,3,FALSE)</f>
        <v>2024</v>
      </c>
    </row>
    <row r="221" spans="1:12" ht="14.25" customHeight="1" x14ac:dyDescent="0.3">
      <c r="A221" s="10">
        <f t="shared" si="6"/>
        <v>234</v>
      </c>
      <c r="B221" s="312">
        <v>45384</v>
      </c>
      <c r="C221" s="15">
        <v>8</v>
      </c>
      <c r="D221" s="313">
        <v>234</v>
      </c>
      <c r="E221" s="15" t="s">
        <v>3225</v>
      </c>
      <c r="F221" s="15" t="s">
        <v>1739</v>
      </c>
      <c r="G221" s="15" t="s">
        <v>3226</v>
      </c>
      <c r="H221" s="15" t="s">
        <v>2845</v>
      </c>
      <c r="I221" s="15">
        <v>270</v>
      </c>
      <c r="J221" s="15" t="s">
        <v>3227</v>
      </c>
      <c r="K221" s="10">
        <f t="shared" si="7"/>
        <v>234</v>
      </c>
      <c r="L221" s="10">
        <f>VLOOKUP(D221,'Membres 2024'!E$4:G$493,3,FALSE)</f>
        <v>2024</v>
      </c>
    </row>
    <row r="222" spans="1:12" ht="14.25" customHeight="1" x14ac:dyDescent="0.3">
      <c r="A222" s="10">
        <f t="shared" si="6"/>
        <v>233</v>
      </c>
      <c r="B222" s="312">
        <v>45384</v>
      </c>
      <c r="C222" s="15">
        <v>8</v>
      </c>
      <c r="D222" s="321">
        <v>233</v>
      </c>
      <c r="E222" s="15" t="s">
        <v>3228</v>
      </c>
      <c r="F222" s="15" t="s">
        <v>2033</v>
      </c>
      <c r="G222" s="15" t="s">
        <v>3229</v>
      </c>
      <c r="H222" s="15" t="s">
        <v>2754</v>
      </c>
      <c r="I222" s="15">
        <v>90</v>
      </c>
      <c r="J222" s="15" t="s">
        <v>3230</v>
      </c>
      <c r="K222" s="10">
        <f t="shared" si="7"/>
        <v>233</v>
      </c>
      <c r="L222" s="10">
        <f>VLOOKUP(D222,'Membres 2024'!E$4:G$493,3,FALSE)</f>
        <v>2024</v>
      </c>
    </row>
    <row r="223" spans="1:12" ht="14.25" customHeight="1" x14ac:dyDescent="0.3">
      <c r="A223" s="10">
        <f t="shared" si="6"/>
        <v>232</v>
      </c>
      <c r="B223" s="312">
        <v>45384</v>
      </c>
      <c r="C223" s="15">
        <v>8</v>
      </c>
      <c r="D223" s="313">
        <v>232</v>
      </c>
      <c r="E223" s="15" t="s">
        <v>3231</v>
      </c>
      <c r="F223" s="15" t="s">
        <v>843</v>
      </c>
      <c r="G223" s="15" t="s">
        <v>3232</v>
      </c>
      <c r="H223" s="15" t="s">
        <v>2754</v>
      </c>
      <c r="I223" s="15">
        <v>285</v>
      </c>
      <c r="J223" s="15" t="s">
        <v>3233</v>
      </c>
      <c r="K223" s="10">
        <f t="shared" si="7"/>
        <v>232</v>
      </c>
      <c r="L223" s="10">
        <f>VLOOKUP(D223,'Membres 2024'!E$4:G$493,3,FALSE)</f>
        <v>2024</v>
      </c>
    </row>
    <row r="224" spans="1:12" ht="14.25" customHeight="1" x14ac:dyDescent="0.3">
      <c r="A224" s="10">
        <f t="shared" si="6"/>
        <v>231</v>
      </c>
      <c r="B224" s="312">
        <v>45384</v>
      </c>
      <c r="C224" s="15">
        <v>8</v>
      </c>
      <c r="D224" s="321">
        <v>231</v>
      </c>
      <c r="E224" s="15" t="s">
        <v>3234</v>
      </c>
      <c r="F224" s="15" t="s">
        <v>363</v>
      </c>
      <c r="G224" s="15" t="s">
        <v>3235</v>
      </c>
      <c r="H224" s="15" t="s">
        <v>3236</v>
      </c>
      <c r="I224" s="15">
        <v>90</v>
      </c>
      <c r="J224" s="15" t="s">
        <v>3237</v>
      </c>
      <c r="K224" s="10">
        <f t="shared" si="7"/>
        <v>231</v>
      </c>
      <c r="L224" s="10">
        <f>VLOOKUP(D224,'Membres 2024'!E$4:G$493,3,FALSE)</f>
        <v>2024</v>
      </c>
    </row>
    <row r="225" spans="1:12" ht="14.25" customHeight="1" x14ac:dyDescent="0.3">
      <c r="A225" s="10">
        <f t="shared" si="6"/>
        <v>230</v>
      </c>
      <c r="B225" s="312">
        <v>45384</v>
      </c>
      <c r="C225" s="15">
        <v>8</v>
      </c>
      <c r="D225" s="321">
        <v>230</v>
      </c>
      <c r="E225" s="15" t="s">
        <v>3234</v>
      </c>
      <c r="F225" s="15" t="s">
        <v>363</v>
      </c>
      <c r="G225" s="15" t="s">
        <v>3235</v>
      </c>
      <c r="H225" s="15" t="s">
        <v>3236</v>
      </c>
      <c r="I225" s="15">
        <v>90</v>
      </c>
      <c r="J225" s="15" t="s">
        <v>3238</v>
      </c>
      <c r="K225" s="10">
        <f t="shared" si="7"/>
        <v>230</v>
      </c>
      <c r="L225" s="10">
        <f>VLOOKUP(D225,'Membres 2024'!E$4:G$493,3,FALSE)</f>
        <v>2024</v>
      </c>
    </row>
    <row r="226" spans="1:12" ht="14.25" customHeight="1" x14ac:dyDescent="0.3">
      <c r="A226" s="10">
        <f t="shared" si="6"/>
        <v>229</v>
      </c>
      <c r="B226" s="312">
        <v>45379</v>
      </c>
      <c r="C226" s="15">
        <v>8</v>
      </c>
      <c r="D226" s="313">
        <v>229</v>
      </c>
      <c r="E226" s="15" t="s">
        <v>3239</v>
      </c>
      <c r="F226" s="15" t="s">
        <v>477</v>
      </c>
      <c r="G226" s="15" t="s">
        <v>3240</v>
      </c>
      <c r="H226" s="15" t="s">
        <v>2739</v>
      </c>
      <c r="I226" s="15">
        <v>55</v>
      </c>
      <c r="J226" s="15" t="s">
        <v>3241</v>
      </c>
      <c r="K226" s="10">
        <f t="shared" si="7"/>
        <v>229</v>
      </c>
      <c r="L226" s="10">
        <f>VLOOKUP(D226,'Membres 2024'!E$4:G$493,3,FALSE)</f>
        <v>2024</v>
      </c>
    </row>
    <row r="227" spans="1:12" ht="14.25" customHeight="1" x14ac:dyDescent="0.3">
      <c r="A227" s="10">
        <f t="shared" si="6"/>
        <v>220</v>
      </c>
      <c r="B227" s="312">
        <v>45377</v>
      </c>
      <c r="C227" s="15">
        <v>7</v>
      </c>
      <c r="D227" s="313">
        <v>220</v>
      </c>
      <c r="E227" s="15" t="s">
        <v>3242</v>
      </c>
      <c r="F227" s="15" t="s">
        <v>2449</v>
      </c>
      <c r="G227" s="15" t="s">
        <v>3243</v>
      </c>
      <c r="H227" s="15" t="s">
        <v>2810</v>
      </c>
      <c r="I227" s="15">
        <v>175</v>
      </c>
      <c r="J227" s="15" t="s">
        <v>3244</v>
      </c>
      <c r="K227" s="10">
        <f t="shared" si="7"/>
        <v>220</v>
      </c>
      <c r="L227" s="10">
        <f>VLOOKUP(D227,'Membres 2024'!E$4:G$493,3,FALSE)</f>
        <v>2024</v>
      </c>
    </row>
    <row r="228" spans="1:12" ht="14.25" customHeight="1" x14ac:dyDescent="0.3">
      <c r="A228" s="10">
        <f t="shared" si="6"/>
        <v>219</v>
      </c>
      <c r="B228" s="312">
        <v>45377</v>
      </c>
      <c r="C228" s="15">
        <v>7</v>
      </c>
      <c r="D228" s="316">
        <v>219</v>
      </c>
      <c r="E228" s="15" t="s">
        <v>3245</v>
      </c>
      <c r="F228" s="15" t="s">
        <v>1919</v>
      </c>
      <c r="G228" s="15" t="s">
        <v>3246</v>
      </c>
      <c r="H228" s="15" t="s">
        <v>3220</v>
      </c>
      <c r="I228" s="15">
        <v>45</v>
      </c>
      <c r="J228" s="15" t="s">
        <v>3247</v>
      </c>
      <c r="K228" s="10">
        <f t="shared" si="7"/>
        <v>219</v>
      </c>
      <c r="L228" s="10" t="e">
        <f>VLOOKUP(D228,'Membres 2024'!E$4:G$493,3,FALSE)</f>
        <v>#N/A</v>
      </c>
    </row>
    <row r="229" spans="1:12" ht="14.25" customHeight="1" x14ac:dyDescent="0.3">
      <c r="A229" s="10">
        <f t="shared" si="6"/>
        <v>218</v>
      </c>
      <c r="B229" s="312">
        <v>45377</v>
      </c>
      <c r="C229" s="15">
        <v>7</v>
      </c>
      <c r="D229" s="313">
        <v>218</v>
      </c>
      <c r="E229" s="15" t="s">
        <v>3248</v>
      </c>
      <c r="F229" s="15" t="s">
        <v>2342</v>
      </c>
      <c r="G229" s="15" t="s">
        <v>3249</v>
      </c>
      <c r="H229" s="15" t="s">
        <v>2735</v>
      </c>
      <c r="I229" s="15">
        <v>230</v>
      </c>
      <c r="J229" s="15" t="s">
        <v>3250</v>
      </c>
      <c r="K229" s="10">
        <f t="shared" si="7"/>
        <v>218</v>
      </c>
      <c r="L229" s="10">
        <f>VLOOKUP(D229,'Membres 2024'!E$4:G$493,3,FALSE)</f>
        <v>2024</v>
      </c>
    </row>
    <row r="230" spans="1:12" ht="14.25" customHeight="1" x14ac:dyDescent="0.3">
      <c r="A230" s="10">
        <f t="shared" si="6"/>
        <v>217</v>
      </c>
      <c r="B230" s="312">
        <v>45377</v>
      </c>
      <c r="C230" s="15">
        <v>7</v>
      </c>
      <c r="D230" s="313">
        <v>217</v>
      </c>
      <c r="E230" s="15" t="s">
        <v>3181</v>
      </c>
      <c r="F230" s="15" t="s">
        <v>2152</v>
      </c>
      <c r="G230" s="15" t="s">
        <v>3182</v>
      </c>
      <c r="H230" s="15" t="s">
        <v>2739</v>
      </c>
      <c r="I230" s="15">
        <v>175</v>
      </c>
      <c r="J230" s="15" t="s">
        <v>3251</v>
      </c>
      <c r="K230" s="10">
        <f t="shared" si="7"/>
        <v>217</v>
      </c>
      <c r="L230" s="10">
        <f>VLOOKUP(D230,'Membres 2024'!E$4:G$493,3,FALSE)</f>
        <v>2024</v>
      </c>
    </row>
    <row r="231" spans="1:12" ht="14.25" customHeight="1" x14ac:dyDescent="0.3">
      <c r="A231" s="10">
        <f t="shared" si="6"/>
        <v>216</v>
      </c>
      <c r="B231" s="312">
        <v>45377</v>
      </c>
      <c r="C231" s="15">
        <v>7</v>
      </c>
      <c r="D231" s="15">
        <v>216</v>
      </c>
      <c r="E231" s="15" t="s">
        <v>3252</v>
      </c>
      <c r="F231" s="15" t="s">
        <v>3253</v>
      </c>
      <c r="G231" s="15" t="s">
        <v>3254</v>
      </c>
      <c r="H231" s="15" t="s">
        <v>2739</v>
      </c>
      <c r="I231" s="15">
        <v>215</v>
      </c>
      <c r="J231" s="15" t="s">
        <v>3255</v>
      </c>
      <c r="K231" s="10">
        <f t="shared" si="7"/>
        <v>216</v>
      </c>
      <c r="L231" s="10" t="e">
        <f>VLOOKUP(D231,'Membres 2024'!E$4:G$493,3,FALSE)</f>
        <v>#N/A</v>
      </c>
    </row>
    <row r="232" spans="1:12" ht="14.25" customHeight="1" x14ac:dyDescent="0.3">
      <c r="A232" s="10">
        <f t="shared" si="6"/>
        <v>215</v>
      </c>
      <c r="B232" s="312">
        <v>45377</v>
      </c>
      <c r="C232" s="15">
        <v>7</v>
      </c>
      <c r="D232" s="313">
        <v>215</v>
      </c>
      <c r="E232" s="15" t="s">
        <v>3256</v>
      </c>
      <c r="F232" s="15" t="s">
        <v>393</v>
      </c>
      <c r="G232" s="15" t="s">
        <v>395</v>
      </c>
      <c r="H232" s="15" t="s">
        <v>3257</v>
      </c>
      <c r="I232" s="15">
        <v>175</v>
      </c>
      <c r="J232" s="15" t="s">
        <v>3258</v>
      </c>
      <c r="K232" s="10">
        <f t="shared" si="7"/>
        <v>215</v>
      </c>
      <c r="L232" s="10">
        <f>VLOOKUP(D232,'Membres 2024'!E$4:G$493,3,FALSE)</f>
        <v>2024</v>
      </c>
    </row>
    <row r="233" spans="1:12" ht="14.25" customHeight="1" x14ac:dyDescent="0.3">
      <c r="A233" s="10">
        <f t="shared" si="6"/>
        <v>214</v>
      </c>
      <c r="B233" s="312">
        <v>45377</v>
      </c>
      <c r="C233" s="15">
        <v>7</v>
      </c>
      <c r="D233" s="313">
        <v>214</v>
      </c>
      <c r="E233" s="15" t="s">
        <v>3252</v>
      </c>
      <c r="F233" s="15" t="s">
        <v>3253</v>
      </c>
      <c r="G233" s="15" t="s">
        <v>3254</v>
      </c>
      <c r="H233" s="15" t="s">
        <v>2739</v>
      </c>
      <c r="I233" s="15">
        <v>215</v>
      </c>
      <c r="J233" s="15" t="s">
        <v>3259</v>
      </c>
      <c r="K233" s="10">
        <f t="shared" si="7"/>
        <v>214</v>
      </c>
      <c r="L233" s="10">
        <f>VLOOKUP(D233,'Membres 2024'!E$4:G$493,3,FALSE)</f>
        <v>2024</v>
      </c>
    </row>
    <row r="234" spans="1:12" ht="14.25" customHeight="1" x14ac:dyDescent="0.3">
      <c r="A234" s="10">
        <f t="shared" si="6"/>
        <v>213</v>
      </c>
      <c r="B234" s="312">
        <v>45376</v>
      </c>
      <c r="C234" s="15">
        <v>7</v>
      </c>
      <c r="D234" s="313">
        <v>213</v>
      </c>
      <c r="E234" s="15" t="s">
        <v>3260</v>
      </c>
      <c r="F234" s="15" t="s">
        <v>2680</v>
      </c>
      <c r="G234" s="15" t="s">
        <v>3261</v>
      </c>
      <c r="H234" s="15" t="s">
        <v>3008</v>
      </c>
      <c r="I234" s="15">
        <v>110</v>
      </c>
      <c r="J234" s="15" t="s">
        <v>3262</v>
      </c>
      <c r="K234" s="10">
        <f t="shared" si="7"/>
        <v>213</v>
      </c>
      <c r="L234" s="10">
        <f>VLOOKUP(D234,'Membres 2024'!E$4:G$493,3,FALSE)</f>
        <v>2024</v>
      </c>
    </row>
    <row r="235" spans="1:12" ht="14.25" customHeight="1" x14ac:dyDescent="0.3">
      <c r="A235" s="10">
        <f t="shared" si="6"/>
        <v>212</v>
      </c>
      <c r="B235" s="312">
        <v>45376</v>
      </c>
      <c r="C235" s="15">
        <v>7</v>
      </c>
      <c r="D235" s="313">
        <v>212</v>
      </c>
      <c r="E235" s="15" t="s">
        <v>3263</v>
      </c>
      <c r="F235" s="15" t="s">
        <v>1733</v>
      </c>
      <c r="G235" s="15" t="s">
        <v>3264</v>
      </c>
      <c r="H235" s="15" t="s">
        <v>2754</v>
      </c>
      <c r="I235" s="15">
        <v>55</v>
      </c>
      <c r="J235" s="15" t="s">
        <v>3265</v>
      </c>
      <c r="K235" s="10">
        <f t="shared" si="7"/>
        <v>212</v>
      </c>
      <c r="L235" s="10">
        <f>VLOOKUP(D235,'Membres 2024'!E$4:G$493,3,FALSE)</f>
        <v>2024</v>
      </c>
    </row>
    <row r="236" spans="1:12" ht="14.25" customHeight="1" x14ac:dyDescent="0.3">
      <c r="A236" s="10">
        <f t="shared" si="6"/>
        <v>211</v>
      </c>
      <c r="B236" s="312">
        <v>45376</v>
      </c>
      <c r="C236" s="15">
        <v>7</v>
      </c>
      <c r="D236" s="313">
        <v>211</v>
      </c>
      <c r="E236" s="15" t="s">
        <v>3266</v>
      </c>
      <c r="F236" s="15" t="s">
        <v>412</v>
      </c>
      <c r="G236" s="15" t="s">
        <v>3267</v>
      </c>
      <c r="H236" s="15" t="s">
        <v>2730</v>
      </c>
      <c r="I236" s="15">
        <v>175</v>
      </c>
      <c r="J236" s="15" t="s">
        <v>3268</v>
      </c>
      <c r="K236" s="10">
        <f t="shared" si="7"/>
        <v>211</v>
      </c>
      <c r="L236" s="10">
        <f>VLOOKUP(D236,'Membres 2024'!E$4:G$493,3,FALSE)</f>
        <v>2024</v>
      </c>
    </row>
    <row r="237" spans="1:12" ht="14.25" customHeight="1" x14ac:dyDescent="0.3">
      <c r="A237" s="10">
        <f t="shared" si="6"/>
        <v>210</v>
      </c>
      <c r="B237" s="312">
        <v>45376</v>
      </c>
      <c r="C237" s="15">
        <v>7</v>
      </c>
      <c r="D237" s="313">
        <v>210</v>
      </c>
      <c r="E237" s="15" t="s">
        <v>3269</v>
      </c>
      <c r="F237" s="15" t="s">
        <v>349</v>
      </c>
      <c r="G237" s="15" t="s">
        <v>3270</v>
      </c>
      <c r="H237" s="15" t="s">
        <v>3008</v>
      </c>
      <c r="I237" s="15">
        <v>55</v>
      </c>
      <c r="J237" s="15" t="s">
        <v>3271</v>
      </c>
      <c r="K237" s="10">
        <f t="shared" si="7"/>
        <v>210</v>
      </c>
      <c r="L237" s="10">
        <f>VLOOKUP(D237,'Membres 2024'!E$4:G$493,3,FALSE)</f>
        <v>2024</v>
      </c>
    </row>
    <row r="238" spans="1:12" ht="14.25" customHeight="1" x14ac:dyDescent="0.3">
      <c r="A238" s="10">
        <f t="shared" si="6"/>
        <v>209</v>
      </c>
      <c r="B238" s="312">
        <v>45376</v>
      </c>
      <c r="C238" s="15">
        <v>7</v>
      </c>
      <c r="D238" s="313">
        <v>209</v>
      </c>
      <c r="E238" s="15" t="s">
        <v>3272</v>
      </c>
      <c r="F238" s="15" t="s">
        <v>533</v>
      </c>
      <c r="G238" s="15" t="s">
        <v>3273</v>
      </c>
      <c r="H238" s="15" t="s">
        <v>2730</v>
      </c>
      <c r="I238" s="15">
        <v>55</v>
      </c>
      <c r="J238" s="15" t="s">
        <v>3274</v>
      </c>
      <c r="K238" s="10">
        <f t="shared" si="7"/>
        <v>209</v>
      </c>
      <c r="L238" s="10">
        <f>VLOOKUP(D238,'Membres 2024'!E$4:G$493,3,FALSE)</f>
        <v>2024</v>
      </c>
    </row>
    <row r="239" spans="1:12" ht="14.25" customHeight="1" x14ac:dyDescent="0.3">
      <c r="A239" s="10">
        <f t="shared" si="6"/>
        <v>208</v>
      </c>
      <c r="B239" s="312">
        <v>45376</v>
      </c>
      <c r="C239" s="15">
        <v>7</v>
      </c>
      <c r="D239" s="313">
        <v>208</v>
      </c>
      <c r="E239" s="15" t="s">
        <v>3275</v>
      </c>
      <c r="F239" s="15" t="s">
        <v>1043</v>
      </c>
      <c r="G239" s="15" t="s">
        <v>3276</v>
      </c>
      <c r="H239" s="15" t="s">
        <v>3008</v>
      </c>
      <c r="I239" s="15">
        <v>175</v>
      </c>
      <c r="J239" s="15" t="s">
        <v>3277</v>
      </c>
      <c r="K239" s="10">
        <f t="shared" si="7"/>
        <v>208</v>
      </c>
      <c r="L239" s="10">
        <f>VLOOKUP(D239,'Membres 2024'!E$4:G$493,3,FALSE)</f>
        <v>2024</v>
      </c>
    </row>
    <row r="240" spans="1:12" ht="14.25" customHeight="1" x14ac:dyDescent="0.3">
      <c r="A240" s="10">
        <f t="shared" si="6"/>
        <v>207</v>
      </c>
      <c r="B240" s="312">
        <v>45376</v>
      </c>
      <c r="C240" s="15">
        <v>7</v>
      </c>
      <c r="D240" s="321">
        <v>207</v>
      </c>
      <c r="E240" s="15" t="s">
        <v>3278</v>
      </c>
      <c r="F240" s="15" t="s">
        <v>502</v>
      </c>
      <c r="G240" s="15" t="s">
        <v>3279</v>
      </c>
      <c r="H240" s="15" t="s">
        <v>3280</v>
      </c>
      <c r="I240" s="15">
        <v>230</v>
      </c>
      <c r="J240" s="15" t="s">
        <v>3281</v>
      </c>
      <c r="K240" s="10">
        <f t="shared" si="7"/>
        <v>207</v>
      </c>
      <c r="L240" s="10">
        <f>VLOOKUP(D240,'Membres 2024'!E$4:G$493,3,FALSE)</f>
        <v>2024</v>
      </c>
    </row>
    <row r="241" spans="1:12" ht="14.25" customHeight="1" x14ac:dyDescent="0.3">
      <c r="A241" s="10">
        <f t="shared" si="6"/>
        <v>206</v>
      </c>
      <c r="B241" s="312">
        <v>45376</v>
      </c>
      <c r="C241" s="15">
        <v>7</v>
      </c>
      <c r="D241" s="313">
        <v>206</v>
      </c>
      <c r="E241" s="15" t="s">
        <v>3282</v>
      </c>
      <c r="F241" s="15" t="s">
        <v>1185</v>
      </c>
      <c r="G241" s="15" t="s">
        <v>3283</v>
      </c>
      <c r="H241" s="15" t="s">
        <v>2845</v>
      </c>
      <c r="I241" s="15">
        <v>55</v>
      </c>
      <c r="J241" s="15" t="s">
        <v>3284</v>
      </c>
      <c r="K241" s="10">
        <f t="shared" si="7"/>
        <v>206</v>
      </c>
      <c r="L241" s="10">
        <f>VLOOKUP(D241,'Membres 2024'!E$4:G$493,3,FALSE)</f>
        <v>2024</v>
      </c>
    </row>
    <row r="242" spans="1:12" ht="14.25" customHeight="1" x14ac:dyDescent="0.3">
      <c r="A242" s="10">
        <f t="shared" si="6"/>
        <v>205</v>
      </c>
      <c r="B242" s="312">
        <v>45376</v>
      </c>
      <c r="C242" s="15">
        <v>7</v>
      </c>
      <c r="D242" s="313">
        <v>205</v>
      </c>
      <c r="E242" s="15" t="s">
        <v>3285</v>
      </c>
      <c r="F242" s="15" t="s">
        <v>1066</v>
      </c>
      <c r="G242" s="15" t="s">
        <v>3286</v>
      </c>
      <c r="H242" s="15" t="s">
        <v>3220</v>
      </c>
      <c r="I242" s="15">
        <v>175</v>
      </c>
      <c r="J242" s="15" t="s">
        <v>3287</v>
      </c>
      <c r="K242" s="10">
        <f t="shared" si="7"/>
        <v>205</v>
      </c>
      <c r="L242" s="10">
        <f>VLOOKUP(D242,'Membres 2024'!E$4:G$493,3,FALSE)</f>
        <v>2024</v>
      </c>
    </row>
    <row r="243" spans="1:12" ht="14.25" customHeight="1" x14ac:dyDescent="0.3">
      <c r="A243" s="10">
        <f t="shared" si="6"/>
        <v>204</v>
      </c>
      <c r="B243" s="312">
        <v>45376</v>
      </c>
      <c r="C243" s="15">
        <v>7</v>
      </c>
      <c r="D243" s="313">
        <v>204</v>
      </c>
      <c r="E243" s="15" t="s">
        <v>2737</v>
      </c>
      <c r="F243" s="15" t="s">
        <v>957</v>
      </c>
      <c r="G243" s="15" t="s">
        <v>2738</v>
      </c>
      <c r="H243" s="15" t="s">
        <v>2739</v>
      </c>
      <c r="I243" s="15">
        <v>175</v>
      </c>
      <c r="J243" s="15" t="s">
        <v>3288</v>
      </c>
      <c r="K243" s="10">
        <f t="shared" si="7"/>
        <v>204</v>
      </c>
      <c r="L243" s="10">
        <f>VLOOKUP(D243,'Membres 2024'!E$4:G$493,3,FALSE)</f>
        <v>2024</v>
      </c>
    </row>
    <row r="244" spans="1:12" ht="14.25" customHeight="1" x14ac:dyDescent="0.3">
      <c r="A244" s="10">
        <f t="shared" si="6"/>
        <v>203</v>
      </c>
      <c r="B244" s="312">
        <v>45376</v>
      </c>
      <c r="C244" s="15">
        <v>7</v>
      </c>
      <c r="D244" s="313">
        <v>203</v>
      </c>
      <c r="E244" s="15" t="s">
        <v>3289</v>
      </c>
      <c r="F244" s="15" t="s">
        <v>2074</v>
      </c>
      <c r="G244" s="15" t="s">
        <v>3290</v>
      </c>
      <c r="H244" s="15" t="s">
        <v>3291</v>
      </c>
      <c r="I244" s="15">
        <v>175</v>
      </c>
      <c r="J244" s="15" t="s">
        <v>3292</v>
      </c>
      <c r="K244" s="10">
        <f t="shared" si="7"/>
        <v>203</v>
      </c>
      <c r="L244" s="10">
        <f>VLOOKUP(D244,'Membres 2024'!E$4:G$493,3,FALSE)</f>
        <v>2024</v>
      </c>
    </row>
    <row r="245" spans="1:12" ht="14.25" customHeight="1" x14ac:dyDescent="0.3">
      <c r="A245" s="10">
        <f t="shared" si="6"/>
        <v>202</v>
      </c>
      <c r="B245" s="312">
        <v>45376</v>
      </c>
      <c r="C245" s="15">
        <v>7</v>
      </c>
      <c r="D245" s="313">
        <v>202</v>
      </c>
      <c r="E245" s="15" t="s">
        <v>3293</v>
      </c>
      <c r="F245" s="15" t="s">
        <v>105</v>
      </c>
      <c r="G245" s="15" t="s">
        <v>3294</v>
      </c>
      <c r="H245" s="15" t="s">
        <v>2726</v>
      </c>
      <c r="I245" s="15">
        <v>370</v>
      </c>
      <c r="J245" s="15" t="s">
        <v>3295</v>
      </c>
      <c r="K245" s="10">
        <f t="shared" si="7"/>
        <v>202</v>
      </c>
      <c r="L245" s="10">
        <f>VLOOKUP(D245,'Membres 2024'!E$4:G$493,3,FALSE)</f>
        <v>2024</v>
      </c>
    </row>
    <row r="246" spans="1:12" ht="14.25" customHeight="1" x14ac:dyDescent="0.3">
      <c r="A246" s="10">
        <f t="shared" si="6"/>
        <v>201</v>
      </c>
      <c r="B246" s="312">
        <v>45376</v>
      </c>
      <c r="C246" s="15">
        <v>7</v>
      </c>
      <c r="D246" s="314">
        <v>201</v>
      </c>
      <c r="E246" s="15" t="s">
        <v>3296</v>
      </c>
      <c r="F246" s="15" t="s">
        <v>1312</v>
      </c>
      <c r="G246" s="15" t="s">
        <v>3297</v>
      </c>
      <c r="H246" s="15" t="s">
        <v>2845</v>
      </c>
      <c r="I246" s="15">
        <v>175</v>
      </c>
      <c r="J246" s="15" t="s">
        <v>3298</v>
      </c>
      <c r="K246" s="10">
        <f t="shared" si="7"/>
        <v>201</v>
      </c>
      <c r="L246" s="10">
        <f>VLOOKUP(D246,'Membres 2024'!E$4:G$493,3,FALSE)</f>
        <v>2024</v>
      </c>
    </row>
    <row r="247" spans="1:12" ht="14.25" customHeight="1" x14ac:dyDescent="0.3">
      <c r="A247" s="10">
        <f t="shared" si="6"/>
        <v>200</v>
      </c>
      <c r="B247" s="312">
        <v>45376</v>
      </c>
      <c r="C247" s="15">
        <v>7</v>
      </c>
      <c r="D247" s="314">
        <v>200</v>
      </c>
      <c r="E247" s="15" t="s">
        <v>3299</v>
      </c>
      <c r="F247" s="15" t="s">
        <v>2642</v>
      </c>
      <c r="G247" s="15" t="s">
        <v>3300</v>
      </c>
      <c r="H247" s="15" t="s">
        <v>2966</v>
      </c>
      <c r="I247" s="15">
        <v>55</v>
      </c>
      <c r="J247" s="15" t="s">
        <v>3301</v>
      </c>
      <c r="K247" s="10">
        <f t="shared" si="7"/>
        <v>200</v>
      </c>
      <c r="L247" s="10">
        <f>VLOOKUP(D247,'Membres 2024'!E$4:G$493,3,FALSE)</f>
        <v>2024</v>
      </c>
    </row>
    <row r="248" spans="1:12" ht="14.25" customHeight="1" x14ac:dyDescent="0.3">
      <c r="A248" s="10">
        <f t="shared" si="6"/>
        <v>199</v>
      </c>
      <c r="B248" s="312">
        <v>45376</v>
      </c>
      <c r="C248" s="15">
        <v>7</v>
      </c>
      <c r="D248" s="313">
        <v>199</v>
      </c>
      <c r="E248" s="15" t="s">
        <v>3302</v>
      </c>
      <c r="F248" s="15" t="s">
        <v>813</v>
      </c>
      <c r="G248" s="15" t="s">
        <v>3303</v>
      </c>
      <c r="H248" s="15" t="s">
        <v>2778</v>
      </c>
      <c r="I248" s="15">
        <v>175</v>
      </c>
      <c r="J248" s="15" t="s">
        <v>3304</v>
      </c>
      <c r="K248" s="10">
        <f t="shared" si="7"/>
        <v>199</v>
      </c>
      <c r="L248" s="10">
        <f>VLOOKUP(D248,'Membres 2024'!E$4:G$493,3,FALSE)</f>
        <v>2024</v>
      </c>
    </row>
    <row r="249" spans="1:12" ht="14.25" customHeight="1" x14ac:dyDescent="0.3">
      <c r="A249" s="10">
        <f t="shared" si="6"/>
        <v>198</v>
      </c>
      <c r="B249" s="312">
        <v>45376</v>
      </c>
      <c r="C249" s="15">
        <v>7</v>
      </c>
      <c r="D249" s="314">
        <v>198</v>
      </c>
      <c r="E249" s="15" t="s">
        <v>3305</v>
      </c>
      <c r="F249" s="15" t="s">
        <v>808</v>
      </c>
      <c r="G249" s="15" t="s">
        <v>3306</v>
      </c>
      <c r="H249" s="15" t="s">
        <v>2778</v>
      </c>
      <c r="I249" s="15">
        <v>175</v>
      </c>
      <c r="J249" s="15" t="s">
        <v>3307</v>
      </c>
      <c r="K249" s="10">
        <f t="shared" si="7"/>
        <v>198</v>
      </c>
      <c r="L249" s="10">
        <f>VLOOKUP(D249,'Membres 2024'!E$4:G$493,3,FALSE)</f>
        <v>2024</v>
      </c>
    </row>
    <row r="250" spans="1:12" ht="14.25" customHeight="1" x14ac:dyDescent="0.3">
      <c r="A250" s="10">
        <f t="shared" si="6"/>
        <v>197</v>
      </c>
      <c r="B250" s="312">
        <v>45373</v>
      </c>
      <c r="C250" s="15">
        <v>7</v>
      </c>
      <c r="D250" s="313">
        <v>197</v>
      </c>
      <c r="E250" s="15" t="s">
        <v>3308</v>
      </c>
      <c r="F250" s="15" t="s">
        <v>1193</v>
      </c>
      <c r="G250" s="15" t="s">
        <v>3309</v>
      </c>
      <c r="H250" s="15" t="s">
        <v>2726</v>
      </c>
      <c r="I250" s="15">
        <v>175</v>
      </c>
      <c r="J250" s="15" t="s">
        <v>3310</v>
      </c>
      <c r="K250" s="10">
        <f t="shared" si="7"/>
        <v>197</v>
      </c>
      <c r="L250" s="10">
        <f>VLOOKUP(D250,'Membres 2024'!E$4:G$493,3,FALSE)</f>
        <v>2024</v>
      </c>
    </row>
    <row r="251" spans="1:12" ht="14.25" customHeight="1" x14ac:dyDescent="0.3">
      <c r="A251" s="10">
        <f t="shared" si="6"/>
        <v>196</v>
      </c>
      <c r="B251" s="312">
        <v>45372</v>
      </c>
      <c r="C251" s="15">
        <v>7</v>
      </c>
      <c r="D251" s="313">
        <v>196</v>
      </c>
      <c r="E251" s="15" t="s">
        <v>3311</v>
      </c>
      <c r="F251" s="15" t="s">
        <v>554</v>
      </c>
      <c r="G251" s="15" t="s">
        <v>3312</v>
      </c>
      <c r="H251" s="15" t="s">
        <v>2966</v>
      </c>
      <c r="I251" s="15">
        <v>410</v>
      </c>
      <c r="J251" s="15" t="s">
        <v>3313</v>
      </c>
      <c r="K251" s="10">
        <f t="shared" si="7"/>
        <v>196</v>
      </c>
      <c r="L251" s="10">
        <f>VLOOKUP(D251,'Membres 2024'!E$4:G$493,3,FALSE)</f>
        <v>2024</v>
      </c>
    </row>
    <row r="252" spans="1:12" ht="14.25" customHeight="1" x14ac:dyDescent="0.3">
      <c r="A252" s="10">
        <f t="shared" si="6"/>
        <v>195</v>
      </c>
      <c r="B252" s="312">
        <v>45372</v>
      </c>
      <c r="C252" s="15">
        <v>7</v>
      </c>
      <c r="D252" s="313">
        <v>195</v>
      </c>
      <c r="E252" s="15" t="s">
        <v>3314</v>
      </c>
      <c r="F252" s="15" t="s">
        <v>419</v>
      </c>
      <c r="G252" s="15" t="s">
        <v>3315</v>
      </c>
      <c r="H252" s="15" t="s">
        <v>2810</v>
      </c>
      <c r="I252" s="15">
        <v>55</v>
      </c>
      <c r="J252" s="15" t="s">
        <v>3316</v>
      </c>
      <c r="K252" s="10">
        <f t="shared" si="7"/>
        <v>195</v>
      </c>
      <c r="L252" s="10">
        <f>VLOOKUP(D252,'Membres 2024'!E$4:G$493,3,FALSE)</f>
        <v>2024</v>
      </c>
    </row>
    <row r="253" spans="1:12" ht="14.25" customHeight="1" x14ac:dyDescent="0.3">
      <c r="A253" s="10">
        <f t="shared" si="6"/>
        <v>193</v>
      </c>
      <c r="B253" s="312">
        <v>45372</v>
      </c>
      <c r="C253" s="15">
        <v>7</v>
      </c>
      <c r="D253" s="313">
        <v>193</v>
      </c>
      <c r="E253" s="15" t="s">
        <v>3317</v>
      </c>
      <c r="F253" s="15" t="s">
        <v>3318</v>
      </c>
      <c r="G253" s="15" t="s">
        <v>3319</v>
      </c>
      <c r="H253" s="15" t="s">
        <v>2730</v>
      </c>
      <c r="I253" s="15">
        <v>55</v>
      </c>
      <c r="J253" s="15" t="s">
        <v>3320</v>
      </c>
      <c r="K253" s="10">
        <f t="shared" si="7"/>
        <v>193</v>
      </c>
      <c r="L253" s="10">
        <f>VLOOKUP(D253,'Membres 2024'!E$4:G$493,3,FALSE)</f>
        <v>2024</v>
      </c>
    </row>
    <row r="254" spans="1:12" ht="14.25" customHeight="1" x14ac:dyDescent="0.3">
      <c r="A254" s="10">
        <f t="shared" si="6"/>
        <v>192</v>
      </c>
      <c r="B254" s="312">
        <v>45372</v>
      </c>
      <c r="C254" s="15">
        <v>7</v>
      </c>
      <c r="D254" s="313">
        <v>192</v>
      </c>
      <c r="E254" s="15" t="s">
        <v>3321</v>
      </c>
      <c r="F254" s="15" t="s">
        <v>1058</v>
      </c>
      <c r="G254" s="15" t="s">
        <v>3322</v>
      </c>
      <c r="H254" s="15" t="s">
        <v>2739</v>
      </c>
      <c r="I254" s="15">
        <v>110</v>
      </c>
      <c r="J254" s="15" t="s">
        <v>3323</v>
      </c>
      <c r="K254" s="10">
        <f t="shared" si="7"/>
        <v>192</v>
      </c>
      <c r="L254" s="10">
        <f>VLOOKUP(D254,'Membres 2024'!E$4:G$493,3,FALSE)</f>
        <v>2024</v>
      </c>
    </row>
    <row r="255" spans="1:12" ht="14.25" customHeight="1" x14ac:dyDescent="0.3">
      <c r="A255" s="10">
        <f t="shared" si="6"/>
        <v>191</v>
      </c>
      <c r="B255" s="312">
        <v>45370</v>
      </c>
      <c r="C255" s="15">
        <v>7</v>
      </c>
      <c r="D255" s="313">
        <v>191</v>
      </c>
      <c r="E255" s="15" t="s">
        <v>3324</v>
      </c>
      <c r="F255" s="15" t="s">
        <v>1176</v>
      </c>
      <c r="G255" s="15" t="s">
        <v>3325</v>
      </c>
      <c r="H255" s="15" t="s">
        <v>3326</v>
      </c>
      <c r="I255" s="15">
        <v>175</v>
      </c>
      <c r="J255" s="15" t="s">
        <v>3327</v>
      </c>
      <c r="K255" s="10">
        <f t="shared" si="7"/>
        <v>191</v>
      </c>
      <c r="L255" s="10">
        <f>VLOOKUP(D255,'Membres 2024'!E$4:G$493,3,FALSE)</f>
        <v>2024</v>
      </c>
    </row>
    <row r="256" spans="1:12" ht="14.25" customHeight="1" x14ac:dyDescent="0.3">
      <c r="A256" s="10">
        <f t="shared" si="6"/>
        <v>190</v>
      </c>
      <c r="B256" s="312">
        <v>45370</v>
      </c>
      <c r="C256" s="15">
        <v>7</v>
      </c>
      <c r="D256" s="313">
        <v>190</v>
      </c>
      <c r="E256" s="15" t="s">
        <v>3328</v>
      </c>
      <c r="F256" s="15" t="s">
        <v>1832</v>
      </c>
      <c r="G256" s="15" t="s">
        <v>3329</v>
      </c>
      <c r="H256" s="15" t="s">
        <v>3330</v>
      </c>
      <c r="I256" s="15">
        <v>375</v>
      </c>
      <c r="J256" s="15" t="s">
        <v>3331</v>
      </c>
      <c r="K256" s="10">
        <f t="shared" si="7"/>
        <v>190</v>
      </c>
      <c r="L256" s="10">
        <f>VLOOKUP(D256,'Membres 2024'!E$4:G$493,3,FALSE)</f>
        <v>2024</v>
      </c>
    </row>
    <row r="257" spans="1:12" ht="14.25" customHeight="1" x14ac:dyDescent="0.3">
      <c r="A257" s="10">
        <f t="shared" ref="A257:A320" si="8">D257</f>
        <v>189</v>
      </c>
      <c r="B257" s="312">
        <v>45370</v>
      </c>
      <c r="C257" s="15">
        <v>7</v>
      </c>
      <c r="D257" s="313">
        <v>189</v>
      </c>
      <c r="E257" s="15" t="s">
        <v>3332</v>
      </c>
      <c r="F257" s="15" t="s">
        <v>1756</v>
      </c>
      <c r="G257" s="15" t="s">
        <v>3333</v>
      </c>
      <c r="H257" s="15" t="s">
        <v>3334</v>
      </c>
      <c r="I257" s="15">
        <v>565</v>
      </c>
      <c r="J257" s="15" t="s">
        <v>3335</v>
      </c>
      <c r="K257" s="10">
        <f t="shared" ref="K257:K320" si="9">D257</f>
        <v>189</v>
      </c>
      <c r="L257" s="10">
        <f>VLOOKUP(D257,'Membres 2024'!E$4:G$493,3,FALSE)</f>
        <v>2024</v>
      </c>
    </row>
    <row r="258" spans="1:12" ht="14.25" customHeight="1" x14ac:dyDescent="0.3">
      <c r="A258" s="10">
        <f t="shared" si="8"/>
        <v>188</v>
      </c>
      <c r="B258" s="312">
        <v>45369</v>
      </c>
      <c r="C258" s="15">
        <v>6</v>
      </c>
      <c r="D258" s="314">
        <v>188</v>
      </c>
      <c r="E258" s="15" t="s">
        <v>3336</v>
      </c>
      <c r="F258" s="15" t="s">
        <v>1926</v>
      </c>
      <c r="G258" s="15" t="s">
        <v>3337</v>
      </c>
      <c r="H258" s="15" t="s">
        <v>2726</v>
      </c>
      <c r="I258" s="15">
        <v>320</v>
      </c>
      <c r="J258" s="15" t="s">
        <v>3338</v>
      </c>
      <c r="K258" s="10">
        <f t="shared" si="9"/>
        <v>188</v>
      </c>
      <c r="L258" s="10">
        <f>VLOOKUP(D258,'Membres 2024'!E$4:G$493,3,FALSE)</f>
        <v>2024</v>
      </c>
    </row>
    <row r="259" spans="1:12" ht="14.25" customHeight="1" x14ac:dyDescent="0.3">
      <c r="A259" s="10">
        <f t="shared" si="8"/>
        <v>187</v>
      </c>
      <c r="B259" s="312">
        <v>45369</v>
      </c>
      <c r="C259" s="15">
        <v>6</v>
      </c>
      <c r="D259" s="321">
        <v>187</v>
      </c>
      <c r="E259" s="15" t="s">
        <v>3339</v>
      </c>
      <c r="F259" s="15" t="s">
        <v>1378</v>
      </c>
      <c r="G259" s="15" t="s">
        <v>3340</v>
      </c>
      <c r="H259" s="15" t="s">
        <v>3115</v>
      </c>
      <c r="I259" s="15">
        <v>165</v>
      </c>
      <c r="J259" s="15" t="s">
        <v>3341</v>
      </c>
      <c r="K259" s="10">
        <f t="shared" si="9"/>
        <v>187</v>
      </c>
      <c r="L259" s="10">
        <f>VLOOKUP(D259,'Membres 2024'!E$4:G$493,3,FALSE)</f>
        <v>2024</v>
      </c>
    </row>
    <row r="260" spans="1:12" ht="14.25" customHeight="1" x14ac:dyDescent="0.3">
      <c r="A260" s="10">
        <f t="shared" si="8"/>
        <v>186</v>
      </c>
      <c r="B260" s="312">
        <v>45369</v>
      </c>
      <c r="C260" s="15">
        <v>6</v>
      </c>
      <c r="D260" s="313">
        <v>186</v>
      </c>
      <c r="E260" s="15" t="s">
        <v>3342</v>
      </c>
      <c r="F260" s="15" t="s">
        <v>2320</v>
      </c>
      <c r="G260" s="15" t="s">
        <v>3343</v>
      </c>
      <c r="H260" s="15" t="s">
        <v>2739</v>
      </c>
      <c r="I260" s="15">
        <v>95</v>
      </c>
      <c r="J260" s="15" t="s">
        <v>3344</v>
      </c>
      <c r="K260" s="10">
        <f t="shared" si="9"/>
        <v>186</v>
      </c>
      <c r="L260" s="10">
        <f>VLOOKUP(D260,'Membres 2024'!E$4:G$493,3,FALSE)</f>
        <v>2024</v>
      </c>
    </row>
    <row r="261" spans="1:12" ht="14.25" customHeight="1" x14ac:dyDescent="0.3">
      <c r="A261" s="10">
        <f t="shared" si="8"/>
        <v>185</v>
      </c>
      <c r="B261" s="312">
        <v>45369</v>
      </c>
      <c r="C261" s="15">
        <v>6</v>
      </c>
      <c r="D261" s="313">
        <v>185</v>
      </c>
      <c r="E261" s="15" t="s">
        <v>3345</v>
      </c>
      <c r="F261" s="15" t="s">
        <v>2432</v>
      </c>
      <c r="G261" s="15" t="s">
        <v>3346</v>
      </c>
      <c r="H261" s="15" t="s">
        <v>3347</v>
      </c>
      <c r="I261" s="15">
        <v>230</v>
      </c>
      <c r="J261" s="15" t="s">
        <v>3348</v>
      </c>
      <c r="K261" s="10">
        <f t="shared" si="9"/>
        <v>185</v>
      </c>
      <c r="L261" s="10">
        <f>VLOOKUP(D261,'Membres 2024'!E$4:G$493,3,FALSE)</f>
        <v>2024</v>
      </c>
    </row>
    <row r="262" spans="1:12" ht="14.25" customHeight="1" x14ac:dyDescent="0.3">
      <c r="A262" s="10">
        <f t="shared" si="8"/>
        <v>184</v>
      </c>
      <c r="B262" s="312">
        <v>45369</v>
      </c>
      <c r="C262" s="15">
        <v>6</v>
      </c>
      <c r="D262" s="313">
        <v>184</v>
      </c>
      <c r="E262" s="15" t="s">
        <v>3349</v>
      </c>
      <c r="F262" s="15" t="s">
        <v>1050</v>
      </c>
      <c r="G262" s="15" t="s">
        <v>3350</v>
      </c>
      <c r="H262" s="15" t="s">
        <v>3351</v>
      </c>
      <c r="I262" s="15">
        <v>180</v>
      </c>
      <c r="J262" s="15" t="s">
        <v>3352</v>
      </c>
      <c r="K262" s="10">
        <f t="shared" si="9"/>
        <v>184</v>
      </c>
      <c r="L262" s="10">
        <f>VLOOKUP(D262,'Membres 2024'!E$4:G$493,3,FALSE)</f>
        <v>2024</v>
      </c>
    </row>
    <row r="263" spans="1:12" ht="14.25" customHeight="1" x14ac:dyDescent="0.3">
      <c r="A263" s="10">
        <f t="shared" si="8"/>
        <v>183</v>
      </c>
      <c r="B263" s="312">
        <v>45369</v>
      </c>
      <c r="C263" s="15">
        <v>6</v>
      </c>
      <c r="D263" s="321">
        <v>183</v>
      </c>
      <c r="E263" s="15" t="s">
        <v>3353</v>
      </c>
      <c r="F263" s="15" t="s">
        <v>1512</v>
      </c>
      <c r="G263" s="15" t="s">
        <v>3354</v>
      </c>
      <c r="H263" s="15" t="s">
        <v>3355</v>
      </c>
      <c r="I263" s="15">
        <v>315</v>
      </c>
      <c r="J263" s="15" t="s">
        <v>3356</v>
      </c>
      <c r="K263" s="10">
        <f t="shared" si="9"/>
        <v>183</v>
      </c>
      <c r="L263" s="10">
        <f>VLOOKUP(D263,'Membres 2024'!E$4:G$493,3,FALSE)</f>
        <v>2024</v>
      </c>
    </row>
    <row r="264" spans="1:12" ht="14.25" customHeight="1" x14ac:dyDescent="0.3">
      <c r="A264" s="10">
        <f t="shared" si="8"/>
        <v>182</v>
      </c>
      <c r="B264" s="312">
        <v>45369</v>
      </c>
      <c r="C264" s="15">
        <v>6</v>
      </c>
      <c r="D264" s="15">
        <v>182</v>
      </c>
      <c r="E264" s="15" t="s">
        <v>3353</v>
      </c>
      <c r="F264" s="15" t="s">
        <v>1512</v>
      </c>
      <c r="G264" s="15" t="s">
        <v>3354</v>
      </c>
      <c r="H264" s="15" t="s">
        <v>3355</v>
      </c>
      <c r="I264" s="15">
        <v>315</v>
      </c>
      <c r="J264" s="15" t="s">
        <v>3357</v>
      </c>
      <c r="K264" s="10">
        <f t="shared" si="9"/>
        <v>182</v>
      </c>
      <c r="L264" s="10" t="e">
        <f>VLOOKUP(D264,'Membres 2024'!E$4:G$493,3,FALSE)</f>
        <v>#N/A</v>
      </c>
    </row>
    <row r="265" spans="1:12" ht="14.25" customHeight="1" x14ac:dyDescent="0.3">
      <c r="A265" s="10">
        <f t="shared" si="8"/>
        <v>151</v>
      </c>
      <c r="B265" s="339">
        <v>45356</v>
      </c>
      <c r="C265" s="340">
        <v>5</v>
      </c>
      <c r="D265" s="341">
        <v>151</v>
      </c>
      <c r="E265" s="342" t="s">
        <v>2954</v>
      </c>
      <c r="F265" s="342" t="s">
        <v>179</v>
      </c>
      <c r="G265" s="342" t="s">
        <v>3358</v>
      </c>
      <c r="H265" s="342" t="s">
        <v>2730</v>
      </c>
      <c r="I265" s="340">
        <v>300</v>
      </c>
      <c r="J265" s="342" t="s">
        <v>3359</v>
      </c>
      <c r="K265" s="10">
        <f t="shared" si="9"/>
        <v>151</v>
      </c>
      <c r="L265" s="10">
        <f>VLOOKUP(D265,'Membres 2024'!E$4:G$493,3,FALSE)</f>
        <v>2024</v>
      </c>
    </row>
    <row r="266" spans="1:12" ht="14.25" customHeight="1" x14ac:dyDescent="0.3">
      <c r="A266" s="10">
        <f t="shared" si="8"/>
        <v>150</v>
      </c>
      <c r="B266" s="339">
        <v>45356</v>
      </c>
      <c r="C266" s="340">
        <v>5</v>
      </c>
      <c r="D266" s="341">
        <v>150</v>
      </c>
      <c r="E266" s="342" t="s">
        <v>3360</v>
      </c>
      <c r="F266" s="342" t="s">
        <v>1461</v>
      </c>
      <c r="G266" s="342" t="s">
        <v>3361</v>
      </c>
      <c r="H266" s="342" t="s">
        <v>3362</v>
      </c>
      <c r="I266" s="340">
        <v>270</v>
      </c>
      <c r="J266" s="342" t="s">
        <v>3363</v>
      </c>
      <c r="K266" s="10">
        <f t="shared" si="9"/>
        <v>150</v>
      </c>
      <c r="L266" s="10">
        <f>VLOOKUP(D266,'Membres 2024'!E$4:G$493,3,FALSE)</f>
        <v>2024</v>
      </c>
    </row>
    <row r="267" spans="1:12" ht="14.25" customHeight="1" x14ac:dyDescent="0.3">
      <c r="A267" s="10">
        <f t="shared" si="8"/>
        <v>149</v>
      </c>
      <c r="B267" s="339">
        <v>45355</v>
      </c>
      <c r="C267" s="340">
        <v>5</v>
      </c>
      <c r="D267" s="343">
        <v>149</v>
      </c>
      <c r="E267" s="342" t="s">
        <v>3364</v>
      </c>
      <c r="F267" s="342" t="s">
        <v>1318</v>
      </c>
      <c r="G267" s="342" t="s">
        <v>3365</v>
      </c>
      <c r="H267" s="342" t="s">
        <v>3366</v>
      </c>
      <c r="I267" s="340">
        <v>165</v>
      </c>
      <c r="J267" s="342" t="s">
        <v>3367</v>
      </c>
      <c r="K267" s="10">
        <f t="shared" si="9"/>
        <v>149</v>
      </c>
      <c r="L267" s="10">
        <f>VLOOKUP(D267,'Membres 2024'!E$4:G$493,3,FALSE)</f>
        <v>2024</v>
      </c>
    </row>
    <row r="268" spans="1:12" ht="14.25" customHeight="1" x14ac:dyDescent="0.3">
      <c r="A268" s="10">
        <f t="shared" si="8"/>
        <v>148</v>
      </c>
      <c r="B268" s="339">
        <v>45355</v>
      </c>
      <c r="C268" s="340">
        <v>5</v>
      </c>
      <c r="D268" s="343">
        <v>148</v>
      </c>
      <c r="E268" s="342" t="s">
        <v>3368</v>
      </c>
      <c r="F268" s="342" t="s">
        <v>865</v>
      </c>
      <c r="G268" s="342" t="s">
        <v>3369</v>
      </c>
      <c r="H268" s="342" t="s">
        <v>2735</v>
      </c>
      <c r="I268" s="340">
        <v>50</v>
      </c>
      <c r="J268" s="342" t="s">
        <v>3370</v>
      </c>
      <c r="K268" s="10">
        <f t="shared" si="9"/>
        <v>148</v>
      </c>
      <c r="L268" s="10">
        <f>VLOOKUP(D268,'Membres 2024'!E$4:G$493,3,FALSE)</f>
        <v>2024</v>
      </c>
    </row>
    <row r="269" spans="1:12" ht="14.25" customHeight="1" x14ac:dyDescent="0.3">
      <c r="A269" s="10">
        <f t="shared" si="8"/>
        <v>147</v>
      </c>
      <c r="B269" s="339">
        <v>45355</v>
      </c>
      <c r="C269" s="340">
        <v>5</v>
      </c>
      <c r="D269" s="343">
        <v>147</v>
      </c>
      <c r="E269" s="342" t="s">
        <v>3368</v>
      </c>
      <c r="F269" s="342" t="s">
        <v>865</v>
      </c>
      <c r="G269" s="342" t="s">
        <v>3369</v>
      </c>
      <c r="H269" s="342" t="s">
        <v>2735</v>
      </c>
      <c r="I269" s="340">
        <v>90</v>
      </c>
      <c r="J269" s="342" t="s">
        <v>3371</v>
      </c>
      <c r="K269" s="10">
        <f t="shared" si="9"/>
        <v>147</v>
      </c>
      <c r="L269" s="10">
        <f>VLOOKUP(D269,'Membres 2024'!E$4:G$493,3,FALSE)</f>
        <v>2024</v>
      </c>
    </row>
    <row r="270" spans="1:12" ht="14.25" customHeight="1" x14ac:dyDescent="0.3">
      <c r="A270" s="10">
        <f t="shared" si="8"/>
        <v>146</v>
      </c>
      <c r="B270" s="339">
        <v>45352</v>
      </c>
      <c r="C270" s="340">
        <v>5</v>
      </c>
      <c r="D270" s="343">
        <v>146</v>
      </c>
      <c r="E270" s="342" t="s">
        <v>3372</v>
      </c>
      <c r="F270" s="342" t="s">
        <v>1720</v>
      </c>
      <c r="G270" s="342" t="s">
        <v>3373</v>
      </c>
      <c r="H270" s="342" t="s">
        <v>3374</v>
      </c>
      <c r="I270" s="340">
        <v>285</v>
      </c>
      <c r="J270" s="342" t="s">
        <v>3375</v>
      </c>
      <c r="K270" s="10">
        <f t="shared" si="9"/>
        <v>146</v>
      </c>
      <c r="L270" s="10">
        <f>VLOOKUP(D270,'Membres 2024'!E$4:G$493,3,FALSE)</f>
        <v>2024</v>
      </c>
    </row>
    <row r="271" spans="1:12" ht="14.25" customHeight="1" x14ac:dyDescent="0.3">
      <c r="A271" s="10">
        <f t="shared" si="8"/>
        <v>145</v>
      </c>
      <c r="B271" s="339">
        <v>45352</v>
      </c>
      <c r="C271" s="340">
        <v>5</v>
      </c>
      <c r="D271" s="343">
        <v>145</v>
      </c>
      <c r="E271" s="342" t="s">
        <v>2783</v>
      </c>
      <c r="F271" s="342" t="s">
        <v>308</v>
      </c>
      <c r="G271" s="342" t="s">
        <v>2944</v>
      </c>
      <c r="H271" s="342" t="s">
        <v>2730</v>
      </c>
      <c r="I271" s="340">
        <v>90</v>
      </c>
      <c r="J271" s="342" t="s">
        <v>3376</v>
      </c>
      <c r="K271" s="10">
        <f t="shared" si="9"/>
        <v>145</v>
      </c>
      <c r="L271" s="10">
        <f>VLOOKUP(D271,'Membres 2024'!E$4:G$493,3,FALSE)</f>
        <v>2024</v>
      </c>
    </row>
    <row r="272" spans="1:12" ht="14.25" customHeight="1" x14ac:dyDescent="0.3">
      <c r="A272" s="10">
        <f t="shared" si="8"/>
        <v>144</v>
      </c>
      <c r="B272" s="339">
        <v>45352</v>
      </c>
      <c r="C272" s="340">
        <v>5</v>
      </c>
      <c r="D272" s="344">
        <v>144</v>
      </c>
      <c r="E272" s="342" t="s">
        <v>3377</v>
      </c>
      <c r="F272" s="342" t="s">
        <v>436</v>
      </c>
      <c r="G272" s="342" t="s">
        <v>3378</v>
      </c>
      <c r="H272" s="342" t="s">
        <v>3379</v>
      </c>
      <c r="I272" s="340">
        <v>175</v>
      </c>
      <c r="J272" s="342" t="s">
        <v>3380</v>
      </c>
      <c r="K272" s="10">
        <f t="shared" si="9"/>
        <v>144</v>
      </c>
      <c r="L272" s="10">
        <f>VLOOKUP(D272,'Membres 2024'!E$4:G$493,3,FALSE)</f>
        <v>2024</v>
      </c>
    </row>
    <row r="273" spans="1:12" ht="14.25" customHeight="1" x14ac:dyDescent="0.3">
      <c r="A273" s="10">
        <f t="shared" si="8"/>
        <v>142</v>
      </c>
      <c r="B273" s="339">
        <v>45351</v>
      </c>
      <c r="C273" s="340">
        <v>5</v>
      </c>
      <c r="D273" s="343">
        <v>142</v>
      </c>
      <c r="E273" s="342" t="s">
        <v>3381</v>
      </c>
      <c r="F273" s="342" t="s">
        <v>679</v>
      </c>
      <c r="G273" s="342" t="s">
        <v>3382</v>
      </c>
      <c r="H273" s="342" t="s">
        <v>2858</v>
      </c>
      <c r="I273" s="340">
        <v>165</v>
      </c>
      <c r="J273" s="342" t="s">
        <v>3383</v>
      </c>
      <c r="K273" s="10">
        <f t="shared" si="9"/>
        <v>142</v>
      </c>
      <c r="L273" s="10">
        <f>VLOOKUP(D273,'Membres 2024'!E$4:G$493,3,FALSE)</f>
        <v>2024</v>
      </c>
    </row>
    <row r="274" spans="1:12" ht="14.25" customHeight="1" x14ac:dyDescent="0.3">
      <c r="A274" s="10">
        <f t="shared" si="8"/>
        <v>141</v>
      </c>
      <c r="B274" s="339">
        <v>45350</v>
      </c>
      <c r="C274" s="340">
        <v>5</v>
      </c>
      <c r="D274" s="344">
        <v>141</v>
      </c>
      <c r="E274" s="342" t="s">
        <v>3384</v>
      </c>
      <c r="F274" s="342" t="s">
        <v>1551</v>
      </c>
      <c r="G274" s="342" t="s">
        <v>3385</v>
      </c>
      <c r="H274" s="342" t="s">
        <v>2730</v>
      </c>
      <c r="I274" s="340">
        <v>295</v>
      </c>
      <c r="J274" s="342" t="s">
        <v>3386</v>
      </c>
      <c r="K274" s="10">
        <f t="shared" si="9"/>
        <v>141</v>
      </c>
      <c r="L274" s="10">
        <f>VLOOKUP(D274,'Membres 2024'!E$4:G$493,3,FALSE)</f>
        <v>2024</v>
      </c>
    </row>
    <row r="275" spans="1:12" ht="14.25" customHeight="1" x14ac:dyDescent="0.3">
      <c r="A275" s="10">
        <f t="shared" si="8"/>
        <v>140</v>
      </c>
      <c r="B275" s="339">
        <v>45350</v>
      </c>
      <c r="C275" s="340">
        <v>5</v>
      </c>
      <c r="D275" s="341">
        <v>140</v>
      </c>
      <c r="E275" s="342" t="s">
        <v>3387</v>
      </c>
      <c r="F275" s="342" t="s">
        <v>256</v>
      </c>
      <c r="G275" s="342" t="s">
        <v>3388</v>
      </c>
      <c r="H275" s="342" t="s">
        <v>3389</v>
      </c>
      <c r="I275" s="340">
        <v>175</v>
      </c>
      <c r="J275" s="342" t="s">
        <v>3390</v>
      </c>
      <c r="K275" s="10">
        <f t="shared" si="9"/>
        <v>140</v>
      </c>
      <c r="L275" s="10">
        <f>VLOOKUP(D275,'Membres 2024'!E$4:G$493,3,FALSE)</f>
        <v>2024</v>
      </c>
    </row>
    <row r="276" spans="1:12" ht="14.25" customHeight="1" x14ac:dyDescent="0.3">
      <c r="A276" s="10">
        <f t="shared" si="8"/>
        <v>139</v>
      </c>
      <c r="B276" s="339">
        <v>45350</v>
      </c>
      <c r="C276" s="340">
        <v>5</v>
      </c>
      <c r="D276" s="344">
        <v>139</v>
      </c>
      <c r="E276" s="342" t="s">
        <v>3391</v>
      </c>
      <c r="F276" s="342" t="s">
        <v>1308</v>
      </c>
      <c r="G276" s="342" t="s">
        <v>3392</v>
      </c>
      <c r="H276" s="342" t="s">
        <v>3393</v>
      </c>
      <c r="I276" s="340">
        <v>175</v>
      </c>
      <c r="J276" s="342" t="s">
        <v>2755</v>
      </c>
      <c r="K276" s="10">
        <f t="shared" si="9"/>
        <v>139</v>
      </c>
      <c r="L276" s="10">
        <f>VLOOKUP(D276,'Membres 2024'!E$4:G$493,3,FALSE)</f>
        <v>2024</v>
      </c>
    </row>
    <row r="277" spans="1:12" ht="14.25" customHeight="1" x14ac:dyDescent="0.3">
      <c r="A277" s="10">
        <f t="shared" si="8"/>
        <v>138</v>
      </c>
      <c r="B277" s="339">
        <v>45350</v>
      </c>
      <c r="C277" s="340">
        <v>5</v>
      </c>
      <c r="D277" s="341">
        <v>138</v>
      </c>
      <c r="E277" s="342" t="s">
        <v>3394</v>
      </c>
      <c r="F277" s="342" t="s">
        <v>1224</v>
      </c>
      <c r="G277" s="342" t="s">
        <v>3395</v>
      </c>
      <c r="H277" s="342" t="s">
        <v>2858</v>
      </c>
      <c r="I277" s="340">
        <v>215</v>
      </c>
      <c r="J277" s="342" t="s">
        <v>3396</v>
      </c>
      <c r="K277" s="10">
        <f t="shared" si="9"/>
        <v>138</v>
      </c>
      <c r="L277" s="10">
        <f>VLOOKUP(D277,'Membres 2024'!E$4:G$493,3,FALSE)</f>
        <v>2024</v>
      </c>
    </row>
    <row r="278" spans="1:12" ht="14.25" customHeight="1" x14ac:dyDescent="0.3">
      <c r="A278" s="10">
        <f t="shared" si="8"/>
        <v>137</v>
      </c>
      <c r="B278" s="339">
        <v>45350</v>
      </c>
      <c r="C278" s="340">
        <v>5</v>
      </c>
      <c r="D278" s="341">
        <v>137</v>
      </c>
      <c r="E278" s="342" t="s">
        <v>3397</v>
      </c>
      <c r="F278" s="342" t="s">
        <v>2243</v>
      </c>
      <c r="G278" s="342" t="s">
        <v>3398</v>
      </c>
      <c r="H278" s="342" t="s">
        <v>2730</v>
      </c>
      <c r="I278" s="340">
        <v>520</v>
      </c>
      <c r="J278" s="342" t="s">
        <v>3399</v>
      </c>
      <c r="K278" s="10">
        <f t="shared" si="9"/>
        <v>137</v>
      </c>
      <c r="L278" s="10">
        <f>VLOOKUP(D278,'Membres 2024'!E$4:G$493,3,FALSE)</f>
        <v>2024</v>
      </c>
    </row>
    <row r="279" spans="1:12" ht="14.25" customHeight="1" x14ac:dyDescent="0.3">
      <c r="A279" s="10">
        <f t="shared" si="8"/>
        <v>135</v>
      </c>
      <c r="B279" s="339">
        <v>45349</v>
      </c>
      <c r="C279" s="340">
        <v>5</v>
      </c>
      <c r="D279" s="341">
        <v>135</v>
      </c>
      <c r="E279" s="342" t="s">
        <v>3400</v>
      </c>
      <c r="F279" s="342" t="s">
        <v>750</v>
      </c>
      <c r="G279" s="342" t="s">
        <v>3401</v>
      </c>
      <c r="H279" s="342" t="s">
        <v>3402</v>
      </c>
      <c r="I279" s="340">
        <v>205</v>
      </c>
      <c r="J279" s="342" t="s">
        <v>3403</v>
      </c>
      <c r="K279" s="10">
        <f t="shared" si="9"/>
        <v>135</v>
      </c>
      <c r="L279" s="10">
        <f>VLOOKUP(D279,'Membres 2024'!E$4:G$493,3,FALSE)</f>
        <v>2024</v>
      </c>
    </row>
    <row r="280" spans="1:12" ht="14.25" customHeight="1" x14ac:dyDescent="0.3">
      <c r="A280" s="10">
        <f t="shared" si="8"/>
        <v>134</v>
      </c>
      <c r="B280" s="312">
        <v>45349</v>
      </c>
      <c r="C280" s="15">
        <v>5</v>
      </c>
      <c r="D280" s="313">
        <v>134</v>
      </c>
      <c r="E280" s="15" t="s">
        <v>2752</v>
      </c>
      <c r="F280" s="15" t="s">
        <v>2405</v>
      </c>
      <c r="G280" s="15" t="s">
        <v>2753</v>
      </c>
      <c r="H280" s="15" t="s">
        <v>2754</v>
      </c>
      <c r="I280" s="15">
        <v>265</v>
      </c>
      <c r="J280" s="15" t="s">
        <v>3404</v>
      </c>
      <c r="K280" s="10">
        <f t="shared" si="9"/>
        <v>134</v>
      </c>
      <c r="L280" s="10">
        <f>VLOOKUP(D280,'Membres 2024'!E$4:G$493,3,FALSE)</f>
        <v>2024</v>
      </c>
    </row>
    <row r="281" spans="1:12" ht="14.25" customHeight="1" x14ac:dyDescent="0.3">
      <c r="A281" s="10">
        <f t="shared" si="8"/>
        <v>133</v>
      </c>
      <c r="B281" s="312">
        <v>45348</v>
      </c>
      <c r="C281" s="15">
        <v>5</v>
      </c>
      <c r="D281" s="313">
        <v>133</v>
      </c>
      <c r="E281" s="15" t="s">
        <v>3405</v>
      </c>
      <c r="F281" s="15" t="s">
        <v>1355</v>
      </c>
      <c r="G281" s="15" t="s">
        <v>3406</v>
      </c>
      <c r="H281" s="15" t="s">
        <v>2774</v>
      </c>
      <c r="I281" s="15">
        <v>395</v>
      </c>
      <c r="J281" s="15" t="s">
        <v>3407</v>
      </c>
      <c r="K281" s="10">
        <f t="shared" si="9"/>
        <v>133</v>
      </c>
      <c r="L281" s="10">
        <f>VLOOKUP(D281,'Membres 2024'!E$4:G$493,3,FALSE)</f>
        <v>2024</v>
      </c>
    </row>
    <row r="282" spans="1:12" ht="14.25" customHeight="1" x14ac:dyDescent="0.3">
      <c r="A282" s="10">
        <f t="shared" si="8"/>
        <v>132</v>
      </c>
      <c r="B282" s="312">
        <v>45348</v>
      </c>
      <c r="C282" s="15">
        <v>5</v>
      </c>
      <c r="D282" s="313">
        <v>132</v>
      </c>
      <c r="E282" s="15" t="s">
        <v>3408</v>
      </c>
      <c r="F282" s="15" t="s">
        <v>904</v>
      </c>
      <c r="G282" s="15" t="s">
        <v>3409</v>
      </c>
      <c r="H282" s="15" t="s">
        <v>3410</v>
      </c>
      <c r="I282" s="15">
        <v>175</v>
      </c>
      <c r="J282" s="15" t="s">
        <v>3411</v>
      </c>
      <c r="K282" s="10">
        <f t="shared" si="9"/>
        <v>132</v>
      </c>
      <c r="L282" s="10">
        <f>VLOOKUP(D282,'Membres 2024'!E$4:G$493,3,FALSE)</f>
        <v>2024</v>
      </c>
    </row>
    <row r="283" spans="1:12" ht="14.25" customHeight="1" x14ac:dyDescent="0.3">
      <c r="A283" s="10">
        <f t="shared" si="8"/>
        <v>131</v>
      </c>
      <c r="B283" s="312">
        <v>45348</v>
      </c>
      <c r="C283" s="15">
        <v>5</v>
      </c>
      <c r="D283" s="313">
        <v>131</v>
      </c>
      <c r="E283" s="15" t="s">
        <v>3412</v>
      </c>
      <c r="F283" s="15" t="s">
        <v>887</v>
      </c>
      <c r="G283" s="15" t="s">
        <v>3413</v>
      </c>
      <c r="H283" s="15" t="s">
        <v>3414</v>
      </c>
      <c r="I283" s="15">
        <v>270</v>
      </c>
      <c r="J283" s="15" t="s">
        <v>3415</v>
      </c>
      <c r="K283" s="10">
        <f t="shared" si="9"/>
        <v>131</v>
      </c>
      <c r="L283" s="10">
        <f>VLOOKUP(D283,'Membres 2024'!E$4:G$493,3,FALSE)</f>
        <v>2024</v>
      </c>
    </row>
    <row r="284" spans="1:12" ht="14.25" customHeight="1" x14ac:dyDescent="0.3">
      <c r="A284" s="10">
        <f t="shared" si="8"/>
        <v>130</v>
      </c>
      <c r="B284" s="312">
        <v>45348</v>
      </c>
      <c r="C284" s="15">
        <v>5</v>
      </c>
      <c r="D284" s="313">
        <v>130</v>
      </c>
      <c r="E284" s="15" t="s">
        <v>3416</v>
      </c>
      <c r="F284" s="15" t="s">
        <v>2592</v>
      </c>
      <c r="G284" s="15" t="s">
        <v>3417</v>
      </c>
      <c r="H284" s="15" t="s">
        <v>3418</v>
      </c>
      <c r="I284" s="15">
        <v>185</v>
      </c>
      <c r="J284" s="15" t="s">
        <v>3419</v>
      </c>
      <c r="K284" s="10">
        <f t="shared" si="9"/>
        <v>130</v>
      </c>
      <c r="L284" s="10">
        <f>VLOOKUP(D284,'Membres 2024'!E$4:G$493,3,FALSE)</f>
        <v>2024</v>
      </c>
    </row>
    <row r="285" spans="1:12" ht="14.25" customHeight="1" x14ac:dyDescent="0.3">
      <c r="A285" s="10">
        <f t="shared" si="8"/>
        <v>129</v>
      </c>
      <c r="B285" s="312">
        <v>45345</v>
      </c>
      <c r="C285" s="15">
        <v>5</v>
      </c>
      <c r="D285" s="313">
        <v>129</v>
      </c>
      <c r="E285" s="15" t="s">
        <v>3420</v>
      </c>
      <c r="F285" s="15" t="s">
        <v>1454</v>
      </c>
      <c r="G285" s="15" t="s">
        <v>1456</v>
      </c>
      <c r="H285" s="15" t="s">
        <v>3421</v>
      </c>
      <c r="I285" s="15">
        <v>175</v>
      </c>
      <c r="J285" s="15" t="s">
        <v>3422</v>
      </c>
      <c r="K285" s="10">
        <f t="shared" si="9"/>
        <v>129</v>
      </c>
      <c r="L285" s="10">
        <f>VLOOKUP(D285,'Membres 2024'!E$4:G$493,3,FALSE)</f>
        <v>2024</v>
      </c>
    </row>
    <row r="286" spans="1:12" ht="14.25" customHeight="1" x14ac:dyDescent="0.3">
      <c r="A286" s="10">
        <f t="shared" si="8"/>
        <v>128</v>
      </c>
      <c r="B286" s="312">
        <v>45345</v>
      </c>
      <c r="C286" s="15">
        <v>5</v>
      </c>
      <c r="D286" s="313">
        <v>128</v>
      </c>
      <c r="E286" s="15" t="s">
        <v>3423</v>
      </c>
      <c r="F286" s="15" t="s">
        <v>2426</v>
      </c>
      <c r="G286" s="15" t="s">
        <v>3424</v>
      </c>
      <c r="H286" s="15" t="s">
        <v>2735</v>
      </c>
      <c r="I286" s="15">
        <v>175</v>
      </c>
      <c r="J286" s="15" t="s">
        <v>3425</v>
      </c>
      <c r="K286" s="10">
        <f t="shared" si="9"/>
        <v>128</v>
      </c>
      <c r="L286" s="10">
        <f>VLOOKUP(D286,'Membres 2024'!E$4:G$493,3,FALSE)</f>
        <v>2024</v>
      </c>
    </row>
    <row r="287" spans="1:12" ht="14.25" customHeight="1" x14ac:dyDescent="0.3">
      <c r="A287" s="10">
        <f t="shared" si="8"/>
        <v>127</v>
      </c>
      <c r="B287" s="312">
        <v>45344</v>
      </c>
      <c r="C287" s="15">
        <v>5</v>
      </c>
      <c r="D287" s="313">
        <v>127</v>
      </c>
      <c r="E287" s="15" t="s">
        <v>3426</v>
      </c>
      <c r="F287" s="15" t="s">
        <v>2283</v>
      </c>
      <c r="G287" s="15" t="s">
        <v>3427</v>
      </c>
      <c r="H287" s="15" t="s">
        <v>2739</v>
      </c>
      <c r="I287" s="15">
        <v>55</v>
      </c>
      <c r="J287" s="15" t="s">
        <v>3428</v>
      </c>
      <c r="K287" s="10">
        <f t="shared" si="9"/>
        <v>127</v>
      </c>
      <c r="L287" s="10">
        <f>VLOOKUP(D287,'Membres 2024'!E$4:G$493,3,FALSE)</f>
        <v>2024</v>
      </c>
    </row>
    <row r="288" spans="1:12" ht="14.25" customHeight="1" x14ac:dyDescent="0.3">
      <c r="A288" s="10">
        <f t="shared" si="8"/>
        <v>126</v>
      </c>
      <c r="B288" s="312">
        <v>45344</v>
      </c>
      <c r="C288" s="15">
        <v>5</v>
      </c>
      <c r="D288" s="313">
        <v>126</v>
      </c>
      <c r="E288" s="15" t="s">
        <v>3429</v>
      </c>
      <c r="F288" s="15" t="s">
        <v>617</v>
      </c>
      <c r="G288" s="15" t="s">
        <v>3430</v>
      </c>
      <c r="H288" s="15" t="s">
        <v>2735</v>
      </c>
      <c r="I288" s="15">
        <v>215</v>
      </c>
      <c r="J288" s="15" t="s">
        <v>3431</v>
      </c>
      <c r="K288" s="10">
        <f t="shared" si="9"/>
        <v>126</v>
      </c>
      <c r="L288" s="10">
        <f>VLOOKUP(D288,'Membres 2024'!E$4:G$493,3,FALSE)</f>
        <v>2024</v>
      </c>
    </row>
    <row r="289" spans="1:12" ht="14.25" customHeight="1" x14ac:dyDescent="0.3">
      <c r="A289" s="10">
        <f t="shared" si="8"/>
        <v>125</v>
      </c>
      <c r="B289" s="312">
        <v>45344</v>
      </c>
      <c r="C289" s="15">
        <v>5</v>
      </c>
      <c r="D289" s="313">
        <v>125</v>
      </c>
      <c r="E289" s="15" t="s">
        <v>3432</v>
      </c>
      <c r="F289" s="15" t="s">
        <v>1115</v>
      </c>
      <c r="G289" s="15" t="s">
        <v>3433</v>
      </c>
      <c r="H289" s="15" t="s">
        <v>2754</v>
      </c>
      <c r="I289" s="15">
        <v>175</v>
      </c>
      <c r="J289" s="15" t="s">
        <v>3434</v>
      </c>
      <c r="K289" s="10">
        <f t="shared" si="9"/>
        <v>125</v>
      </c>
      <c r="L289" s="10">
        <f>VLOOKUP(D289,'Membres 2024'!E$4:G$493,3,FALSE)</f>
        <v>2024</v>
      </c>
    </row>
    <row r="290" spans="1:12" ht="14.25" customHeight="1" x14ac:dyDescent="0.3">
      <c r="A290" s="10">
        <f t="shared" si="8"/>
        <v>124</v>
      </c>
      <c r="B290" s="312">
        <v>45344</v>
      </c>
      <c r="C290" s="15">
        <v>5</v>
      </c>
      <c r="D290" s="313">
        <v>124</v>
      </c>
      <c r="E290" s="15" t="s">
        <v>3435</v>
      </c>
      <c r="F290" s="15" t="s">
        <v>870</v>
      </c>
      <c r="G290" s="15" t="s">
        <v>3436</v>
      </c>
      <c r="H290" s="15" t="s">
        <v>3437</v>
      </c>
      <c r="I290" s="15">
        <v>230</v>
      </c>
      <c r="J290" s="15" t="s">
        <v>3438</v>
      </c>
      <c r="K290" s="10">
        <f t="shared" si="9"/>
        <v>124</v>
      </c>
      <c r="L290" s="10">
        <f>VLOOKUP(D290,'Membres 2024'!E$4:G$493,3,FALSE)</f>
        <v>2024</v>
      </c>
    </row>
    <row r="291" spans="1:12" ht="14.25" customHeight="1" x14ac:dyDescent="0.3">
      <c r="A291" s="10">
        <f t="shared" si="8"/>
        <v>123</v>
      </c>
      <c r="B291" s="312">
        <v>45344</v>
      </c>
      <c r="C291" s="15">
        <v>5</v>
      </c>
      <c r="D291" s="313">
        <v>123</v>
      </c>
      <c r="E291" s="15" t="s">
        <v>2951</v>
      </c>
      <c r="F291" s="15" t="s">
        <v>408</v>
      </c>
      <c r="G291" s="15" t="s">
        <v>2952</v>
      </c>
      <c r="H291" s="15" t="s">
        <v>2863</v>
      </c>
      <c r="I291" s="15">
        <v>175</v>
      </c>
      <c r="J291" s="15" t="s">
        <v>3439</v>
      </c>
      <c r="K291" s="10">
        <f t="shared" si="9"/>
        <v>123</v>
      </c>
      <c r="L291" s="10">
        <f>VLOOKUP(D291,'Membres 2024'!E$4:G$493,3,FALSE)</f>
        <v>2024</v>
      </c>
    </row>
    <row r="292" spans="1:12" ht="14.25" customHeight="1" x14ac:dyDescent="0.3">
      <c r="A292" s="10">
        <f t="shared" si="8"/>
        <v>122</v>
      </c>
      <c r="B292" s="345">
        <v>45344</v>
      </c>
      <c r="C292" s="15">
        <v>5</v>
      </c>
      <c r="D292" s="313">
        <v>122</v>
      </c>
      <c r="E292" s="15" t="s">
        <v>3440</v>
      </c>
      <c r="F292" s="15" t="s">
        <v>2514</v>
      </c>
      <c r="G292" s="15" t="s">
        <v>3441</v>
      </c>
      <c r="H292" s="15" t="s">
        <v>2735</v>
      </c>
      <c r="I292" s="15">
        <v>10</v>
      </c>
      <c r="J292" s="315" t="s">
        <v>3442</v>
      </c>
      <c r="K292" s="10">
        <f t="shared" si="9"/>
        <v>122</v>
      </c>
      <c r="L292" s="10">
        <f>VLOOKUP(D292,'Membres 2024'!E$4:G$493,3,FALSE)</f>
        <v>2024</v>
      </c>
    </row>
    <row r="293" spans="1:12" ht="14.25" customHeight="1" x14ac:dyDescent="0.3">
      <c r="A293" s="10">
        <f t="shared" si="8"/>
        <v>121</v>
      </c>
      <c r="B293" s="345">
        <v>45343</v>
      </c>
      <c r="C293" s="15">
        <v>5</v>
      </c>
      <c r="D293" s="313">
        <v>121</v>
      </c>
      <c r="E293" s="15" t="s">
        <v>3443</v>
      </c>
      <c r="F293" s="15" t="s">
        <v>638</v>
      </c>
      <c r="G293" s="15" t="s">
        <v>3444</v>
      </c>
      <c r="H293" s="15" t="s">
        <v>2754</v>
      </c>
      <c r="I293" s="15">
        <v>255</v>
      </c>
      <c r="J293" s="315" t="s">
        <v>3445</v>
      </c>
      <c r="K293" s="10">
        <f t="shared" si="9"/>
        <v>121</v>
      </c>
      <c r="L293" s="10">
        <f>VLOOKUP(D293,'Membres 2024'!E$4:G$493,3,FALSE)</f>
        <v>2024</v>
      </c>
    </row>
    <row r="294" spans="1:12" ht="14.25" customHeight="1" x14ac:dyDescent="0.3">
      <c r="A294" s="10">
        <f t="shared" si="8"/>
        <v>120</v>
      </c>
      <c r="B294" s="345">
        <v>45343</v>
      </c>
      <c r="C294" s="15">
        <v>5</v>
      </c>
      <c r="D294" s="341">
        <v>120</v>
      </c>
      <c r="E294" s="15" t="s">
        <v>3446</v>
      </c>
      <c r="F294" s="15" t="s">
        <v>589</v>
      </c>
      <c r="G294" s="15" t="s">
        <v>3447</v>
      </c>
      <c r="H294" s="15" t="s">
        <v>2766</v>
      </c>
      <c r="I294" s="15">
        <v>175</v>
      </c>
      <c r="J294" s="315" t="s">
        <v>3448</v>
      </c>
      <c r="K294" s="10">
        <f t="shared" si="9"/>
        <v>120</v>
      </c>
      <c r="L294" s="10">
        <f>VLOOKUP(D294,'Membres 2024'!E$4:G$493,3,FALSE)</f>
        <v>2024</v>
      </c>
    </row>
    <row r="295" spans="1:12" ht="14.25" customHeight="1" x14ac:dyDescent="0.3">
      <c r="A295" s="10">
        <f t="shared" si="8"/>
        <v>119</v>
      </c>
      <c r="B295" s="345">
        <v>45342</v>
      </c>
      <c r="C295" s="15">
        <v>4</v>
      </c>
      <c r="D295" s="313">
        <v>119</v>
      </c>
      <c r="E295" s="15" t="s">
        <v>3449</v>
      </c>
      <c r="F295" s="15" t="s">
        <v>282</v>
      </c>
      <c r="G295" s="15" t="s">
        <v>3450</v>
      </c>
      <c r="H295" s="15" t="s">
        <v>2735</v>
      </c>
      <c r="I295" s="15">
        <v>175</v>
      </c>
      <c r="J295" s="315" t="s">
        <v>3451</v>
      </c>
      <c r="K295" s="10">
        <f t="shared" si="9"/>
        <v>119</v>
      </c>
      <c r="L295" s="10">
        <f>VLOOKUP(D295,'Membres 2024'!E$4:G$493,3,FALSE)</f>
        <v>2024</v>
      </c>
    </row>
    <row r="296" spans="1:12" ht="14.25" customHeight="1" x14ac:dyDescent="0.3">
      <c r="A296" s="10">
        <f t="shared" si="8"/>
        <v>118</v>
      </c>
      <c r="B296" s="312">
        <v>45342</v>
      </c>
      <c r="C296" s="15">
        <v>4</v>
      </c>
      <c r="D296" s="313">
        <v>118</v>
      </c>
      <c r="E296" s="15" t="s">
        <v>3452</v>
      </c>
      <c r="F296" s="15" t="s">
        <v>548</v>
      </c>
      <c r="G296" s="15" t="s">
        <v>3453</v>
      </c>
      <c r="H296" s="15" t="s">
        <v>2754</v>
      </c>
      <c r="I296" s="15">
        <v>175</v>
      </c>
      <c r="J296" s="15" t="s">
        <v>3454</v>
      </c>
      <c r="K296" s="10">
        <f t="shared" si="9"/>
        <v>118</v>
      </c>
      <c r="L296" s="10">
        <f>VLOOKUP(D296,'Membres 2024'!E$4:G$493,3,FALSE)</f>
        <v>2024</v>
      </c>
    </row>
    <row r="297" spans="1:12" ht="14.25" customHeight="1" x14ac:dyDescent="0.3">
      <c r="A297" s="10">
        <f t="shared" si="8"/>
        <v>117</v>
      </c>
      <c r="B297" s="345">
        <v>45342</v>
      </c>
      <c r="C297" s="15">
        <v>4</v>
      </c>
      <c r="D297" s="313">
        <v>117</v>
      </c>
      <c r="E297" s="15" t="s">
        <v>3455</v>
      </c>
      <c r="F297" s="15" t="s">
        <v>948</v>
      </c>
      <c r="G297" s="15" t="s">
        <v>3456</v>
      </c>
      <c r="H297" s="15" t="s">
        <v>2778</v>
      </c>
      <c r="I297" s="15">
        <v>370</v>
      </c>
      <c r="J297" s="315" t="s">
        <v>3457</v>
      </c>
      <c r="K297" s="10">
        <f t="shared" si="9"/>
        <v>117</v>
      </c>
      <c r="L297" s="10">
        <f>VLOOKUP(D297,'Membres 2024'!E$4:G$493,3,FALSE)</f>
        <v>2024</v>
      </c>
    </row>
    <row r="298" spans="1:12" ht="14.25" customHeight="1" x14ac:dyDescent="0.3">
      <c r="A298" s="10">
        <f t="shared" si="8"/>
        <v>116</v>
      </c>
      <c r="B298" s="345">
        <v>45342</v>
      </c>
      <c r="C298" s="15">
        <v>4</v>
      </c>
      <c r="D298" s="313">
        <v>116</v>
      </c>
      <c r="E298" s="15" t="s">
        <v>3458</v>
      </c>
      <c r="F298" s="15" t="s">
        <v>1409</v>
      </c>
      <c r="G298" s="15" t="s">
        <v>1412</v>
      </c>
      <c r="H298" s="15" t="s">
        <v>2778</v>
      </c>
      <c r="I298" s="15">
        <v>175</v>
      </c>
      <c r="J298" s="315" t="s">
        <v>3459</v>
      </c>
      <c r="K298" s="10">
        <f t="shared" si="9"/>
        <v>116</v>
      </c>
      <c r="L298" s="10">
        <f>VLOOKUP(D298,'Membres 2024'!E$4:G$493,3,FALSE)</f>
        <v>2024</v>
      </c>
    </row>
    <row r="299" spans="1:12" ht="14.25" customHeight="1" x14ac:dyDescent="0.3">
      <c r="A299" s="10">
        <f t="shared" si="8"/>
        <v>115</v>
      </c>
      <c r="B299" s="312">
        <v>45342</v>
      </c>
      <c r="C299" s="15">
        <v>4</v>
      </c>
      <c r="D299" s="313">
        <v>115</v>
      </c>
      <c r="E299" s="15" t="s">
        <v>3460</v>
      </c>
      <c r="F299" s="15" t="s">
        <v>488</v>
      </c>
      <c r="G299" s="15" t="s">
        <v>3461</v>
      </c>
      <c r="H299" s="15" t="s">
        <v>2758</v>
      </c>
      <c r="I299" s="15">
        <v>50</v>
      </c>
      <c r="J299" s="15" t="s">
        <v>3462</v>
      </c>
      <c r="K299" s="10">
        <f t="shared" si="9"/>
        <v>115</v>
      </c>
      <c r="L299" s="10">
        <f>VLOOKUP(D299,'Membres 2024'!E$4:G$493,3,FALSE)</f>
        <v>2024</v>
      </c>
    </row>
    <row r="300" spans="1:12" ht="14.25" customHeight="1" x14ac:dyDescent="0.3">
      <c r="A300" s="10">
        <f t="shared" si="8"/>
        <v>114</v>
      </c>
      <c r="B300" s="312">
        <v>45342</v>
      </c>
      <c r="C300" s="15">
        <v>4</v>
      </c>
      <c r="D300" s="313">
        <v>114</v>
      </c>
      <c r="E300" s="15" t="s">
        <v>3463</v>
      </c>
      <c r="F300" s="15" t="s">
        <v>2216</v>
      </c>
      <c r="G300" s="15" t="s">
        <v>3464</v>
      </c>
      <c r="H300" s="15" t="s">
        <v>2778</v>
      </c>
      <c r="I300" s="15">
        <v>175</v>
      </c>
      <c r="J300" s="15" t="s">
        <v>3465</v>
      </c>
      <c r="K300" s="10">
        <f t="shared" si="9"/>
        <v>114</v>
      </c>
      <c r="L300" s="10">
        <f>VLOOKUP(D300,'Membres 2024'!E$4:G$493,3,FALSE)</f>
        <v>2024</v>
      </c>
    </row>
    <row r="301" spans="1:12" ht="14.25" customHeight="1" x14ac:dyDescent="0.3">
      <c r="A301" s="10">
        <f t="shared" si="8"/>
        <v>113</v>
      </c>
      <c r="B301" s="312">
        <v>45342</v>
      </c>
      <c r="C301" s="15">
        <v>4</v>
      </c>
      <c r="D301" s="313">
        <v>113</v>
      </c>
      <c r="E301" s="15" t="s">
        <v>3466</v>
      </c>
      <c r="F301" s="15" t="s">
        <v>2530</v>
      </c>
      <c r="G301" s="15" t="s">
        <v>3467</v>
      </c>
      <c r="H301" s="15" t="s">
        <v>2735</v>
      </c>
      <c r="I301" s="15">
        <v>55</v>
      </c>
      <c r="J301" s="15" t="s">
        <v>3468</v>
      </c>
      <c r="K301" s="10">
        <f t="shared" si="9"/>
        <v>113</v>
      </c>
      <c r="L301" s="10">
        <f>VLOOKUP(D301,'Membres 2024'!E$4:G$493,3,FALSE)</f>
        <v>2024</v>
      </c>
    </row>
    <row r="302" spans="1:12" ht="14.25" customHeight="1" x14ac:dyDescent="0.3">
      <c r="A302" s="10">
        <f t="shared" si="8"/>
        <v>112</v>
      </c>
      <c r="B302" s="312">
        <v>45342</v>
      </c>
      <c r="C302" s="15">
        <v>4</v>
      </c>
      <c r="D302" s="313">
        <v>112</v>
      </c>
      <c r="E302" s="15" t="s">
        <v>3469</v>
      </c>
      <c r="F302" s="15" t="s">
        <v>1959</v>
      </c>
      <c r="G302" s="15" t="s">
        <v>3470</v>
      </c>
      <c r="H302" s="15" t="s">
        <v>2739</v>
      </c>
      <c r="I302" s="15">
        <v>370</v>
      </c>
      <c r="J302" s="15" t="s">
        <v>3471</v>
      </c>
      <c r="K302" s="10">
        <f t="shared" si="9"/>
        <v>112</v>
      </c>
      <c r="L302" s="10">
        <f>VLOOKUP(D302,'Membres 2024'!E$4:G$493,3,FALSE)</f>
        <v>2024</v>
      </c>
    </row>
    <row r="303" spans="1:12" ht="14.25" customHeight="1" x14ac:dyDescent="0.3">
      <c r="A303" s="10">
        <f t="shared" si="8"/>
        <v>111</v>
      </c>
      <c r="B303" s="312">
        <v>45341</v>
      </c>
      <c r="C303" s="15">
        <v>4</v>
      </c>
      <c r="D303" s="313">
        <v>111</v>
      </c>
      <c r="E303" s="15" t="s">
        <v>3472</v>
      </c>
      <c r="F303" s="15" t="s">
        <v>118</v>
      </c>
      <c r="G303" s="15" t="s">
        <v>3473</v>
      </c>
      <c r="H303" s="15" t="s">
        <v>2966</v>
      </c>
      <c r="I303" s="15">
        <v>55</v>
      </c>
      <c r="J303" s="15" t="s">
        <v>3474</v>
      </c>
      <c r="K303" s="10">
        <f t="shared" si="9"/>
        <v>111</v>
      </c>
      <c r="L303" s="10">
        <f>VLOOKUP(D303,'Membres 2024'!E$4:G$493,3,FALSE)</f>
        <v>2024</v>
      </c>
    </row>
    <row r="304" spans="1:12" ht="14.25" customHeight="1" x14ac:dyDescent="0.3">
      <c r="A304" s="10">
        <f t="shared" si="8"/>
        <v>110</v>
      </c>
      <c r="B304" s="312">
        <v>45341</v>
      </c>
      <c r="C304" s="15">
        <v>4</v>
      </c>
      <c r="D304" s="321">
        <v>110</v>
      </c>
      <c r="E304" s="15" t="s">
        <v>3475</v>
      </c>
      <c r="F304" s="15" t="s">
        <v>736</v>
      </c>
      <c r="G304" s="15" t="s">
        <v>3476</v>
      </c>
      <c r="H304" s="15" t="s">
        <v>3477</v>
      </c>
      <c r="I304" s="15">
        <v>100</v>
      </c>
      <c r="J304" s="15" t="s">
        <v>3478</v>
      </c>
      <c r="K304" s="10">
        <f t="shared" si="9"/>
        <v>110</v>
      </c>
      <c r="L304" s="10">
        <f>VLOOKUP(D304,'Membres 2024'!E$4:G$493,3,FALSE)</f>
        <v>2024</v>
      </c>
    </row>
    <row r="305" spans="1:12" ht="14.25" customHeight="1" x14ac:dyDescent="0.3">
      <c r="A305" s="10">
        <f t="shared" si="8"/>
        <v>105</v>
      </c>
      <c r="B305" s="346">
        <v>45341</v>
      </c>
      <c r="C305" s="347">
        <v>4</v>
      </c>
      <c r="D305" s="313">
        <v>105</v>
      </c>
      <c r="E305" s="347" t="s">
        <v>3479</v>
      </c>
      <c r="F305" s="347" t="s">
        <v>1144</v>
      </c>
      <c r="G305" s="347" t="s">
        <v>3480</v>
      </c>
      <c r="H305" s="347" t="s">
        <v>3481</v>
      </c>
      <c r="I305" s="347">
        <v>450</v>
      </c>
      <c r="J305" s="347" t="s">
        <v>3482</v>
      </c>
      <c r="K305" s="10">
        <f t="shared" si="9"/>
        <v>105</v>
      </c>
      <c r="L305" s="10">
        <f>VLOOKUP(D305,'Membres 2024'!E$4:G$493,3,FALSE)</f>
        <v>2024</v>
      </c>
    </row>
    <row r="306" spans="1:12" ht="14.25" customHeight="1" x14ac:dyDescent="0.3">
      <c r="A306" s="10">
        <f t="shared" si="8"/>
        <v>104</v>
      </c>
      <c r="B306" s="312">
        <v>45341</v>
      </c>
      <c r="C306" s="15">
        <v>4</v>
      </c>
      <c r="D306" s="321">
        <v>104</v>
      </c>
      <c r="E306" s="15" t="s">
        <v>3483</v>
      </c>
      <c r="F306" s="15" t="s">
        <v>2267</v>
      </c>
      <c r="G306" s="15" t="s">
        <v>3484</v>
      </c>
      <c r="H306" s="15" t="s">
        <v>2766</v>
      </c>
      <c r="I306" s="15">
        <v>90</v>
      </c>
      <c r="J306" s="15" t="s">
        <v>3485</v>
      </c>
      <c r="K306" s="10">
        <f t="shared" si="9"/>
        <v>104</v>
      </c>
      <c r="L306" s="10">
        <f>VLOOKUP(D306,'Membres 2024'!E$4:G$493,3,FALSE)</f>
        <v>2024</v>
      </c>
    </row>
    <row r="307" spans="1:12" ht="14.25" customHeight="1" x14ac:dyDescent="0.3">
      <c r="A307" s="10">
        <f t="shared" si="8"/>
        <v>103</v>
      </c>
      <c r="B307" s="312">
        <v>45341</v>
      </c>
      <c r="C307" s="15">
        <v>4</v>
      </c>
      <c r="D307" s="314">
        <v>103</v>
      </c>
      <c r="E307" s="15" t="s">
        <v>3486</v>
      </c>
      <c r="F307" s="15" t="s">
        <v>1793</v>
      </c>
      <c r="G307" s="15" t="s">
        <v>3487</v>
      </c>
      <c r="H307" s="15" t="s">
        <v>2845</v>
      </c>
      <c r="I307" s="15">
        <v>175</v>
      </c>
      <c r="J307" s="348" t="s">
        <v>3488</v>
      </c>
      <c r="K307" s="10">
        <f t="shared" si="9"/>
        <v>103</v>
      </c>
      <c r="L307" s="10">
        <f>VLOOKUP(D307,'Membres 2024'!E$4:G$493,3,FALSE)</f>
        <v>2024</v>
      </c>
    </row>
    <row r="308" spans="1:12" ht="14.25" customHeight="1" x14ac:dyDescent="0.3">
      <c r="A308" s="10">
        <f t="shared" si="8"/>
        <v>102</v>
      </c>
      <c r="B308" s="312">
        <v>45341</v>
      </c>
      <c r="C308" s="15">
        <v>4</v>
      </c>
      <c r="D308" s="321">
        <v>102</v>
      </c>
      <c r="E308" s="15" t="s">
        <v>3489</v>
      </c>
      <c r="F308" s="15" t="s">
        <v>1161</v>
      </c>
      <c r="G308" s="15" t="s">
        <v>3490</v>
      </c>
      <c r="H308" s="15" t="s">
        <v>3008</v>
      </c>
      <c r="I308" s="15">
        <v>270</v>
      </c>
      <c r="J308" s="348" t="s">
        <v>3491</v>
      </c>
      <c r="K308" s="10">
        <f t="shared" si="9"/>
        <v>102</v>
      </c>
      <c r="L308" s="10">
        <f>VLOOKUP(D308,'Membres 2024'!E$4:G$493,3,FALSE)</f>
        <v>2024</v>
      </c>
    </row>
    <row r="309" spans="1:12" ht="14.25" customHeight="1" x14ac:dyDescent="0.3">
      <c r="A309" s="10">
        <f t="shared" si="8"/>
        <v>101</v>
      </c>
      <c r="B309" s="312">
        <v>45338</v>
      </c>
      <c r="C309" s="15">
        <v>4</v>
      </c>
      <c r="D309" s="313">
        <v>101</v>
      </c>
      <c r="E309" s="15" t="s">
        <v>3492</v>
      </c>
      <c r="F309" s="15" t="s">
        <v>1585</v>
      </c>
      <c r="G309" s="15" t="s">
        <v>3493</v>
      </c>
      <c r="H309" s="15" t="s">
        <v>2778</v>
      </c>
      <c r="I309" s="15">
        <v>685</v>
      </c>
      <c r="J309" s="348" t="s">
        <v>3494</v>
      </c>
      <c r="K309" s="10">
        <f t="shared" si="9"/>
        <v>101</v>
      </c>
      <c r="L309" s="10">
        <f>VLOOKUP(D309,'Membres 2024'!E$4:G$493,3,FALSE)</f>
        <v>2024</v>
      </c>
    </row>
    <row r="310" spans="1:12" ht="14.25" customHeight="1" x14ac:dyDescent="0.3">
      <c r="A310" s="10">
        <f t="shared" si="8"/>
        <v>100</v>
      </c>
      <c r="B310" s="312">
        <v>45336</v>
      </c>
      <c r="C310" s="15">
        <v>4</v>
      </c>
      <c r="D310" s="321">
        <v>100</v>
      </c>
      <c r="E310" s="15" t="s">
        <v>3495</v>
      </c>
      <c r="F310" s="349" t="s">
        <v>1857</v>
      </c>
      <c r="G310" s="15" t="s">
        <v>3496</v>
      </c>
      <c r="H310" s="15" t="s">
        <v>3497</v>
      </c>
      <c r="I310" s="15">
        <v>190</v>
      </c>
      <c r="J310" s="350" t="s">
        <v>3498</v>
      </c>
      <c r="K310" s="10">
        <f t="shared" si="9"/>
        <v>100</v>
      </c>
      <c r="L310" s="10">
        <f>VLOOKUP(D310,'Membres 2024'!E$4:G$493,3,FALSE)</f>
        <v>2024</v>
      </c>
    </row>
    <row r="311" spans="1:12" ht="14.25" customHeight="1" x14ac:dyDescent="0.3">
      <c r="A311" s="10">
        <f t="shared" si="8"/>
        <v>99</v>
      </c>
      <c r="B311" s="312">
        <v>45335</v>
      </c>
      <c r="C311" s="15">
        <v>4</v>
      </c>
      <c r="D311" s="314">
        <v>99</v>
      </c>
      <c r="E311" s="15" t="s">
        <v>3499</v>
      </c>
      <c r="F311" s="15" t="s">
        <v>2369</v>
      </c>
      <c r="G311" s="15" t="s">
        <v>2962</v>
      </c>
      <c r="H311" s="15" t="s">
        <v>2966</v>
      </c>
      <c r="I311" s="15">
        <v>90</v>
      </c>
      <c r="J311" s="15" t="s">
        <v>3500</v>
      </c>
      <c r="K311" s="10">
        <f t="shared" si="9"/>
        <v>99</v>
      </c>
      <c r="L311" s="10">
        <f>VLOOKUP(D311,'Membres 2024'!E$4:G$493,3,FALSE)</f>
        <v>2024</v>
      </c>
    </row>
    <row r="312" spans="1:12" ht="14.25" customHeight="1" x14ac:dyDescent="0.3">
      <c r="A312" s="10">
        <f t="shared" si="8"/>
        <v>98</v>
      </c>
      <c r="B312" s="312">
        <v>45335</v>
      </c>
      <c r="C312" s="15">
        <v>4</v>
      </c>
      <c r="D312" s="321">
        <v>98</v>
      </c>
      <c r="E312" s="15" t="s">
        <v>3501</v>
      </c>
      <c r="F312" s="15" t="s">
        <v>1073</v>
      </c>
      <c r="G312" s="15" t="s">
        <v>3502</v>
      </c>
      <c r="H312" s="15" t="s">
        <v>2778</v>
      </c>
      <c r="I312" s="15">
        <v>90</v>
      </c>
      <c r="J312" s="15" t="s">
        <v>3503</v>
      </c>
      <c r="K312" s="10">
        <f t="shared" si="9"/>
        <v>98</v>
      </c>
      <c r="L312" s="10">
        <f>VLOOKUP(D312,'Membres 2024'!E$4:G$493,3,FALSE)</f>
        <v>2024</v>
      </c>
    </row>
    <row r="313" spans="1:12" ht="14.25" customHeight="1" x14ac:dyDescent="0.3">
      <c r="A313" s="10">
        <f t="shared" si="8"/>
        <v>97</v>
      </c>
      <c r="B313" s="312">
        <v>45335</v>
      </c>
      <c r="C313" s="15">
        <v>4</v>
      </c>
      <c r="D313" s="321">
        <v>97</v>
      </c>
      <c r="E313" s="15" t="s">
        <v>3504</v>
      </c>
      <c r="F313" s="15" t="s">
        <v>829</v>
      </c>
      <c r="G313" s="15" t="s">
        <v>3505</v>
      </c>
      <c r="H313" s="15" t="s">
        <v>3506</v>
      </c>
      <c r="I313" s="15">
        <v>90</v>
      </c>
      <c r="J313" s="15" t="s">
        <v>3507</v>
      </c>
      <c r="K313" s="10">
        <f t="shared" si="9"/>
        <v>97</v>
      </c>
      <c r="L313" s="10">
        <f>VLOOKUP(D313,'Membres 2024'!E$4:G$493,3,FALSE)</f>
        <v>2024</v>
      </c>
    </row>
    <row r="314" spans="1:12" ht="14.25" customHeight="1" x14ac:dyDescent="0.3">
      <c r="A314" s="10">
        <f t="shared" si="8"/>
        <v>96</v>
      </c>
      <c r="B314" s="312">
        <v>45335</v>
      </c>
      <c r="C314" s="15">
        <v>4</v>
      </c>
      <c r="D314" s="313">
        <v>96</v>
      </c>
      <c r="E314" s="15" t="s">
        <v>3508</v>
      </c>
      <c r="F314" s="15" t="s">
        <v>2327</v>
      </c>
      <c r="G314" s="15" t="s">
        <v>3509</v>
      </c>
      <c r="H314" s="15" t="s">
        <v>3510</v>
      </c>
      <c r="I314" s="15">
        <v>230</v>
      </c>
      <c r="J314" s="15" t="s">
        <v>3511</v>
      </c>
      <c r="K314" s="10">
        <f t="shared" si="9"/>
        <v>96</v>
      </c>
      <c r="L314" s="10">
        <f>VLOOKUP(D314,'Membres 2024'!E$4:G$493,3,FALSE)</f>
        <v>2024</v>
      </c>
    </row>
    <row r="315" spans="1:12" ht="14.25" customHeight="1" x14ac:dyDescent="0.3">
      <c r="A315" s="10">
        <f t="shared" si="8"/>
        <v>95</v>
      </c>
      <c r="B315" s="312">
        <v>45334</v>
      </c>
      <c r="C315" s="15">
        <v>4</v>
      </c>
      <c r="D315" s="313">
        <v>95</v>
      </c>
      <c r="E315" s="15" t="s">
        <v>3512</v>
      </c>
      <c r="F315" s="15" t="s">
        <v>1812</v>
      </c>
      <c r="G315" s="15" t="s">
        <v>3513</v>
      </c>
      <c r="H315" s="15" t="s">
        <v>3514</v>
      </c>
      <c r="I315" s="15">
        <v>260</v>
      </c>
      <c r="J315" s="15" t="s">
        <v>3515</v>
      </c>
      <c r="K315" s="10">
        <f t="shared" si="9"/>
        <v>95</v>
      </c>
      <c r="L315" s="10">
        <f>VLOOKUP(D315,'Membres 2024'!E$4:G$493,3,FALSE)</f>
        <v>2024</v>
      </c>
    </row>
    <row r="316" spans="1:12" ht="14.25" customHeight="1" x14ac:dyDescent="0.3">
      <c r="A316" s="10">
        <f t="shared" si="8"/>
        <v>94</v>
      </c>
      <c r="B316" s="312">
        <v>45331</v>
      </c>
      <c r="C316" s="15">
        <v>4</v>
      </c>
      <c r="D316" s="313">
        <v>94</v>
      </c>
      <c r="E316" s="15" t="s">
        <v>3516</v>
      </c>
      <c r="F316" s="15" t="s">
        <v>1630</v>
      </c>
      <c r="G316" s="15" t="s">
        <v>3517</v>
      </c>
      <c r="H316" s="15" t="s">
        <v>2810</v>
      </c>
      <c r="I316" s="15">
        <v>190</v>
      </c>
      <c r="J316" s="15" t="s">
        <v>3518</v>
      </c>
      <c r="K316" s="10">
        <f t="shared" si="9"/>
        <v>94</v>
      </c>
      <c r="L316" s="10">
        <f>VLOOKUP(D316,'Membres 2024'!E$4:G$493,3,FALSE)</f>
        <v>2024</v>
      </c>
    </row>
    <row r="317" spans="1:12" ht="14.25" customHeight="1" x14ac:dyDescent="0.3">
      <c r="A317" s="10">
        <f t="shared" si="8"/>
        <v>93</v>
      </c>
      <c r="B317" s="312">
        <v>45331</v>
      </c>
      <c r="C317" s="15">
        <v>4</v>
      </c>
      <c r="D317" s="313">
        <v>93</v>
      </c>
      <c r="E317" s="15" t="s">
        <v>3519</v>
      </c>
      <c r="F317" s="15" t="s">
        <v>819</v>
      </c>
      <c r="G317" s="15" t="s">
        <v>3520</v>
      </c>
      <c r="H317" s="15" t="s">
        <v>2778</v>
      </c>
      <c r="I317" s="15">
        <v>60</v>
      </c>
      <c r="J317" s="15" t="s">
        <v>3521</v>
      </c>
      <c r="K317" s="10">
        <f t="shared" si="9"/>
        <v>93</v>
      </c>
      <c r="L317" s="10">
        <f>VLOOKUP(D317,'Membres 2024'!E$4:G$493,3,FALSE)</f>
        <v>2024</v>
      </c>
    </row>
    <row r="318" spans="1:12" ht="14.25" customHeight="1" x14ac:dyDescent="0.3">
      <c r="A318" s="10">
        <f t="shared" si="8"/>
        <v>92</v>
      </c>
      <c r="B318" s="312">
        <v>45331</v>
      </c>
      <c r="C318" s="15">
        <v>4</v>
      </c>
      <c r="D318" s="313">
        <v>92</v>
      </c>
      <c r="E318" s="15" t="s">
        <v>3522</v>
      </c>
      <c r="F318" s="15" t="s">
        <v>2615</v>
      </c>
      <c r="G318" s="15" t="s">
        <v>3520</v>
      </c>
      <c r="H318" s="15" t="s">
        <v>2778</v>
      </c>
      <c r="I318" s="15">
        <v>460</v>
      </c>
      <c r="J318" s="15" t="s">
        <v>3523</v>
      </c>
      <c r="K318" s="10">
        <f t="shared" si="9"/>
        <v>92</v>
      </c>
      <c r="L318" s="10">
        <f>VLOOKUP(D318,'Membres 2024'!E$4:G$493,3,FALSE)</f>
        <v>2024</v>
      </c>
    </row>
    <row r="319" spans="1:12" ht="14.25" customHeight="1" x14ac:dyDescent="0.3">
      <c r="A319" s="10">
        <f t="shared" si="8"/>
        <v>91</v>
      </c>
      <c r="B319" s="312">
        <v>45330</v>
      </c>
      <c r="C319" s="15">
        <v>4</v>
      </c>
      <c r="D319" s="313">
        <v>91</v>
      </c>
      <c r="E319" s="15" t="s">
        <v>3524</v>
      </c>
      <c r="F319" s="15" t="s">
        <v>2303</v>
      </c>
      <c r="G319" s="15" t="s">
        <v>3525</v>
      </c>
      <c r="H319" s="15" t="s">
        <v>2754</v>
      </c>
      <c r="I319" s="15">
        <v>305</v>
      </c>
      <c r="J319" s="15" t="s">
        <v>3526</v>
      </c>
      <c r="K319" s="10">
        <f t="shared" si="9"/>
        <v>91</v>
      </c>
      <c r="L319" s="10">
        <f>VLOOKUP(D319,'Membres 2024'!E$4:G$493,3,FALSE)</f>
        <v>2024</v>
      </c>
    </row>
    <row r="320" spans="1:12" ht="14.25" customHeight="1" x14ac:dyDescent="0.3">
      <c r="A320" s="10">
        <f t="shared" si="8"/>
        <v>90</v>
      </c>
      <c r="B320" s="312">
        <v>45330</v>
      </c>
      <c r="C320" s="15">
        <v>4</v>
      </c>
      <c r="D320" s="313">
        <v>90</v>
      </c>
      <c r="E320" s="15" t="s">
        <v>3527</v>
      </c>
      <c r="F320" s="15" t="s">
        <v>1200</v>
      </c>
      <c r="G320" s="15" t="s">
        <v>3528</v>
      </c>
      <c r="H320" s="15" t="s">
        <v>3529</v>
      </c>
      <c r="I320" s="15">
        <v>375</v>
      </c>
      <c r="J320" s="15" t="s">
        <v>3530</v>
      </c>
      <c r="K320" s="10">
        <f t="shared" si="9"/>
        <v>90</v>
      </c>
      <c r="L320" s="10">
        <f>VLOOKUP(D320,'Membres 2024'!E$4:G$493,3,FALSE)</f>
        <v>2024</v>
      </c>
    </row>
    <row r="321" spans="1:12" ht="14.25" customHeight="1" x14ac:dyDescent="0.3">
      <c r="A321" s="10">
        <f t="shared" ref="A321:A384" si="10">D321</f>
        <v>89</v>
      </c>
      <c r="B321" s="312">
        <v>45330</v>
      </c>
      <c r="C321" s="15">
        <v>4</v>
      </c>
      <c r="D321" s="313">
        <v>89</v>
      </c>
      <c r="E321" s="15" t="s">
        <v>3531</v>
      </c>
      <c r="F321" s="15" t="s">
        <v>290</v>
      </c>
      <c r="G321" s="15" t="s">
        <v>3532</v>
      </c>
      <c r="H321" s="15" t="s">
        <v>3533</v>
      </c>
      <c r="I321" s="15">
        <v>230</v>
      </c>
      <c r="J321" s="15" t="s">
        <v>3534</v>
      </c>
      <c r="K321" s="10">
        <f t="shared" ref="K321:K384" si="11">D321</f>
        <v>89</v>
      </c>
      <c r="L321" s="10">
        <f>VLOOKUP(D321,'Membres 2024'!E$4:G$493,3,FALSE)</f>
        <v>2024</v>
      </c>
    </row>
    <row r="322" spans="1:12" ht="14.25" customHeight="1" x14ac:dyDescent="0.3">
      <c r="A322" s="10">
        <f t="shared" si="10"/>
        <v>88</v>
      </c>
      <c r="B322" s="312">
        <v>45329</v>
      </c>
      <c r="C322" s="15">
        <v>4</v>
      </c>
      <c r="D322" s="321">
        <v>88</v>
      </c>
      <c r="E322" s="15" t="s">
        <v>3535</v>
      </c>
      <c r="F322" s="15" t="s">
        <v>991</v>
      </c>
      <c r="G322" s="15" t="s">
        <v>3536</v>
      </c>
      <c r="H322" s="15" t="s">
        <v>3330</v>
      </c>
      <c r="I322" s="15">
        <v>165</v>
      </c>
      <c r="J322" s="15" t="s">
        <v>3537</v>
      </c>
      <c r="K322" s="10">
        <f t="shared" si="11"/>
        <v>88</v>
      </c>
      <c r="L322" s="10">
        <f>VLOOKUP(D322,'Membres 2024'!E$4:G$493,3,FALSE)</f>
        <v>2024</v>
      </c>
    </row>
    <row r="323" spans="1:12" ht="14.25" customHeight="1" x14ac:dyDescent="0.3">
      <c r="A323" s="10">
        <f t="shared" si="10"/>
        <v>87</v>
      </c>
      <c r="B323" s="312">
        <v>45329</v>
      </c>
      <c r="C323" s="15">
        <v>4</v>
      </c>
      <c r="D323" s="313">
        <v>87</v>
      </c>
      <c r="E323" s="15" t="s">
        <v>3538</v>
      </c>
      <c r="F323" s="15" t="s">
        <v>2354</v>
      </c>
      <c r="G323" s="15" t="s">
        <v>3539</v>
      </c>
      <c r="H323" s="15" t="s">
        <v>3540</v>
      </c>
      <c r="I323" s="15">
        <v>395</v>
      </c>
      <c r="J323" s="15" t="s">
        <v>3541</v>
      </c>
      <c r="K323" s="10">
        <f t="shared" si="11"/>
        <v>87</v>
      </c>
      <c r="L323" s="10">
        <f>VLOOKUP(D323,'Membres 2024'!E$4:G$493,3,FALSE)</f>
        <v>2024</v>
      </c>
    </row>
    <row r="324" spans="1:12" ht="14.25" customHeight="1" x14ac:dyDescent="0.3">
      <c r="A324" s="10">
        <f t="shared" si="10"/>
        <v>86</v>
      </c>
      <c r="B324" s="312">
        <v>45328</v>
      </c>
      <c r="C324" s="15">
        <v>3</v>
      </c>
      <c r="D324" s="321">
        <v>86</v>
      </c>
      <c r="E324" s="15" t="s">
        <v>3542</v>
      </c>
      <c r="F324" s="15" t="s">
        <v>2182</v>
      </c>
      <c r="G324" s="15" t="s">
        <v>3543</v>
      </c>
      <c r="H324" s="15" t="s">
        <v>2758</v>
      </c>
      <c r="I324" s="15">
        <v>90</v>
      </c>
      <c r="J324" s="15" t="s">
        <v>3544</v>
      </c>
      <c r="K324" s="10">
        <f t="shared" si="11"/>
        <v>86</v>
      </c>
      <c r="L324" s="10">
        <f>VLOOKUP(D324,'Membres 2024'!E$4:G$493,3,FALSE)</f>
        <v>2024</v>
      </c>
    </row>
    <row r="325" spans="1:12" ht="14.25" customHeight="1" x14ac:dyDescent="0.3">
      <c r="A325" s="10">
        <f t="shared" si="10"/>
        <v>85</v>
      </c>
      <c r="B325" s="312">
        <v>45328</v>
      </c>
      <c r="C325" s="15">
        <v>3</v>
      </c>
      <c r="D325" s="321">
        <v>85</v>
      </c>
      <c r="E325" s="15" t="s">
        <v>3545</v>
      </c>
      <c r="F325" s="15" t="s">
        <v>2375</v>
      </c>
      <c r="G325" s="15" t="s">
        <v>3546</v>
      </c>
      <c r="H325" s="15" t="s">
        <v>2858</v>
      </c>
      <c r="I325" s="15">
        <v>30</v>
      </c>
      <c r="J325" s="15" t="s">
        <v>3547</v>
      </c>
      <c r="K325" s="10">
        <f t="shared" si="11"/>
        <v>85</v>
      </c>
      <c r="L325" s="10">
        <f>VLOOKUP(D325,'Membres 2024'!E$4:G$493,3,FALSE)</f>
        <v>2024</v>
      </c>
    </row>
    <row r="326" spans="1:12" ht="14.25" customHeight="1" x14ac:dyDescent="0.3">
      <c r="A326" s="10">
        <f t="shared" si="10"/>
        <v>84</v>
      </c>
      <c r="B326" s="312">
        <v>45327</v>
      </c>
      <c r="C326" s="15">
        <v>3</v>
      </c>
      <c r="D326" s="321">
        <v>84</v>
      </c>
      <c r="E326" s="15" t="s">
        <v>3548</v>
      </c>
      <c r="F326" s="15" t="s">
        <v>320</v>
      </c>
      <c r="G326" s="15" t="s">
        <v>3549</v>
      </c>
      <c r="H326" s="15" t="s">
        <v>2858</v>
      </c>
      <c r="I326" s="15">
        <v>90</v>
      </c>
      <c r="J326" s="15" t="s">
        <v>3550</v>
      </c>
      <c r="K326" s="10">
        <f t="shared" si="11"/>
        <v>84</v>
      </c>
      <c r="L326" s="10">
        <f>VLOOKUP(D326,'Membres 2024'!E$4:G$493,3,FALSE)</f>
        <v>2024</v>
      </c>
    </row>
    <row r="327" spans="1:12" ht="14.25" customHeight="1" x14ac:dyDescent="0.3">
      <c r="A327" s="10">
        <f t="shared" si="10"/>
        <v>83</v>
      </c>
      <c r="B327" s="312">
        <v>45327</v>
      </c>
      <c r="C327" s="15">
        <v>3</v>
      </c>
      <c r="D327" s="313">
        <v>83</v>
      </c>
      <c r="E327" s="15" t="s">
        <v>3551</v>
      </c>
      <c r="F327" s="15" t="s">
        <v>1934</v>
      </c>
      <c r="G327" s="15" t="s">
        <v>3552</v>
      </c>
      <c r="H327" s="15" t="s">
        <v>2778</v>
      </c>
      <c r="I327" s="15">
        <v>230</v>
      </c>
      <c r="J327" s="15" t="s">
        <v>3553</v>
      </c>
      <c r="K327" s="10">
        <f t="shared" si="11"/>
        <v>83</v>
      </c>
      <c r="L327" s="10">
        <f>VLOOKUP(D327,'Membres 2024'!E$4:G$493,3,FALSE)</f>
        <v>2024</v>
      </c>
    </row>
    <row r="328" spans="1:12" ht="14.25" customHeight="1" x14ac:dyDescent="0.3">
      <c r="A328" s="10">
        <f t="shared" si="10"/>
        <v>82</v>
      </c>
      <c r="B328" s="312">
        <v>45327</v>
      </c>
      <c r="C328" s="15">
        <v>3</v>
      </c>
      <c r="D328" s="313">
        <v>82</v>
      </c>
      <c r="E328" s="15" t="s">
        <v>3554</v>
      </c>
      <c r="F328" s="15" t="s">
        <v>540</v>
      </c>
      <c r="G328" s="15" t="s">
        <v>3555</v>
      </c>
      <c r="H328" s="15" t="s">
        <v>3556</v>
      </c>
      <c r="I328" s="15">
        <v>260</v>
      </c>
      <c r="J328" s="15" t="s">
        <v>3557</v>
      </c>
      <c r="K328" s="10">
        <f t="shared" si="11"/>
        <v>82</v>
      </c>
      <c r="L328" s="10">
        <f>VLOOKUP(D328,'Membres 2024'!E$4:G$493,3,FALSE)</f>
        <v>2024</v>
      </c>
    </row>
    <row r="329" spans="1:12" ht="14.25" customHeight="1" x14ac:dyDescent="0.3">
      <c r="A329" s="10">
        <f t="shared" si="10"/>
        <v>81</v>
      </c>
      <c r="B329" s="312">
        <v>45327</v>
      </c>
      <c r="C329" s="15">
        <v>3</v>
      </c>
      <c r="D329" s="321">
        <v>81</v>
      </c>
      <c r="E329" s="15" t="s">
        <v>3558</v>
      </c>
      <c r="F329" s="15" t="s">
        <v>2274</v>
      </c>
      <c r="G329" s="15" t="s">
        <v>3559</v>
      </c>
      <c r="H329" s="15" t="s">
        <v>3560</v>
      </c>
      <c r="I329" s="15">
        <v>90</v>
      </c>
      <c r="J329" s="15" t="s">
        <v>3561</v>
      </c>
      <c r="K329" s="10">
        <f t="shared" si="11"/>
        <v>81</v>
      </c>
      <c r="L329" s="10">
        <f>VLOOKUP(D329,'Membres 2024'!E$4:G$493,3,FALSE)</f>
        <v>2024</v>
      </c>
    </row>
    <row r="330" spans="1:12" ht="14.25" customHeight="1" x14ac:dyDescent="0.3">
      <c r="A330" s="10">
        <f t="shared" si="10"/>
        <v>80</v>
      </c>
      <c r="B330" s="312">
        <v>45324</v>
      </c>
      <c r="C330" s="15">
        <v>3</v>
      </c>
      <c r="D330" s="314">
        <v>80</v>
      </c>
      <c r="E330" s="15" t="s">
        <v>3562</v>
      </c>
      <c r="F330" s="15" t="s">
        <v>2236</v>
      </c>
      <c r="G330" s="15" t="s">
        <v>3563</v>
      </c>
      <c r="H330" s="15" t="s">
        <v>3564</v>
      </c>
      <c r="I330" s="15">
        <v>250</v>
      </c>
      <c r="J330" s="15" t="s">
        <v>3565</v>
      </c>
      <c r="K330" s="10">
        <f t="shared" si="11"/>
        <v>80</v>
      </c>
      <c r="L330" s="10">
        <f>VLOOKUP(D330,'Membres 2024'!E$4:G$493,3,FALSE)</f>
        <v>2024</v>
      </c>
    </row>
    <row r="331" spans="1:12" ht="14.25" customHeight="1" x14ac:dyDescent="0.3">
      <c r="A331" s="10">
        <f t="shared" si="10"/>
        <v>79</v>
      </c>
      <c r="B331" s="312">
        <v>45324</v>
      </c>
      <c r="C331" s="15">
        <v>3</v>
      </c>
      <c r="D331" s="313">
        <v>79</v>
      </c>
      <c r="E331" s="15" t="s">
        <v>3566</v>
      </c>
      <c r="F331" s="15" t="s">
        <v>2250</v>
      </c>
      <c r="G331" s="15" t="s">
        <v>3567</v>
      </c>
      <c r="H331" s="15" t="s">
        <v>2758</v>
      </c>
      <c r="I331" s="15">
        <v>260</v>
      </c>
      <c r="J331" s="15" t="s">
        <v>3568</v>
      </c>
      <c r="K331" s="10">
        <f t="shared" si="11"/>
        <v>79</v>
      </c>
      <c r="L331" s="10">
        <f>VLOOKUP(D331,'Membres 2024'!E$4:G$493,3,FALSE)</f>
        <v>2024</v>
      </c>
    </row>
    <row r="332" spans="1:12" ht="14.25" customHeight="1" x14ac:dyDescent="0.3">
      <c r="A332" s="10">
        <f t="shared" si="10"/>
        <v>78</v>
      </c>
      <c r="B332" s="312">
        <v>45324</v>
      </c>
      <c r="C332" s="15">
        <v>3</v>
      </c>
      <c r="D332" s="313">
        <v>78</v>
      </c>
      <c r="E332" s="15" t="s">
        <v>3569</v>
      </c>
      <c r="F332" s="15" t="s">
        <v>2010</v>
      </c>
      <c r="G332" s="15" t="s">
        <v>3570</v>
      </c>
      <c r="H332" s="15" t="s">
        <v>2774</v>
      </c>
      <c r="I332" s="15">
        <v>260</v>
      </c>
      <c r="J332" s="15" t="s">
        <v>3571</v>
      </c>
      <c r="K332" s="10">
        <f t="shared" si="11"/>
        <v>78</v>
      </c>
      <c r="L332" s="10">
        <f>VLOOKUP(D332,'Membres 2024'!E$4:G$493,3,FALSE)</f>
        <v>2024</v>
      </c>
    </row>
    <row r="333" spans="1:12" ht="14.25" customHeight="1" x14ac:dyDescent="0.3">
      <c r="A333" s="10">
        <f t="shared" si="10"/>
        <v>77</v>
      </c>
      <c r="B333" s="312">
        <v>45323</v>
      </c>
      <c r="C333" s="15">
        <v>3</v>
      </c>
      <c r="D333" s="313">
        <v>77</v>
      </c>
      <c r="E333" s="15" t="s">
        <v>3572</v>
      </c>
      <c r="F333" s="15" t="s">
        <v>2260</v>
      </c>
      <c r="G333" s="15" t="s">
        <v>3573</v>
      </c>
      <c r="H333" s="15" t="s">
        <v>2845</v>
      </c>
      <c r="I333" s="15">
        <v>205</v>
      </c>
      <c r="J333" s="15" t="s">
        <v>3574</v>
      </c>
      <c r="K333" s="10">
        <f t="shared" si="11"/>
        <v>77</v>
      </c>
      <c r="L333" s="10">
        <f>VLOOKUP(D333,'Membres 2024'!E$4:G$493,3,FALSE)</f>
        <v>2024</v>
      </c>
    </row>
    <row r="334" spans="1:12" ht="14.25" customHeight="1" x14ac:dyDescent="0.3">
      <c r="A334" s="10">
        <f t="shared" si="10"/>
        <v>76</v>
      </c>
      <c r="B334" s="351">
        <v>45323</v>
      </c>
      <c r="C334" s="352">
        <v>3</v>
      </c>
      <c r="D334" s="353">
        <v>76</v>
      </c>
      <c r="E334" s="352" t="s">
        <v>3575</v>
      </c>
      <c r="F334" s="352" t="s">
        <v>2656</v>
      </c>
      <c r="G334" s="352" t="s">
        <v>3576</v>
      </c>
      <c r="H334" s="352" t="s">
        <v>3106</v>
      </c>
      <c r="I334" s="352">
        <v>475</v>
      </c>
      <c r="J334" s="354" t="s">
        <v>3577</v>
      </c>
      <c r="K334" s="10">
        <f t="shared" si="11"/>
        <v>76</v>
      </c>
      <c r="L334" s="10">
        <f>VLOOKUP(D334,'Membres 2024'!E$4:G$493,3,FALSE)</f>
        <v>2024</v>
      </c>
    </row>
    <row r="335" spans="1:12" ht="14.25" customHeight="1" x14ac:dyDescent="0.3">
      <c r="A335" s="10">
        <f t="shared" si="10"/>
        <v>75</v>
      </c>
      <c r="B335" s="345">
        <v>45323</v>
      </c>
      <c r="C335" s="15">
        <v>3</v>
      </c>
      <c r="D335" s="313">
        <v>75</v>
      </c>
      <c r="E335" s="15" t="s">
        <v>3578</v>
      </c>
      <c r="F335" s="15" t="s">
        <v>3579</v>
      </c>
      <c r="G335" s="15" t="s">
        <v>3580</v>
      </c>
      <c r="H335" s="15" t="s">
        <v>3581</v>
      </c>
      <c r="I335" s="15">
        <v>10</v>
      </c>
      <c r="J335" s="315" t="s">
        <v>3582</v>
      </c>
      <c r="K335" s="10">
        <f t="shared" si="11"/>
        <v>75</v>
      </c>
      <c r="L335" s="10">
        <f>VLOOKUP(D335,'Membres 2024'!E$4:G$493,3,FALSE)</f>
        <v>2024</v>
      </c>
    </row>
    <row r="336" spans="1:12" ht="14.25" customHeight="1" x14ac:dyDescent="0.3">
      <c r="A336" s="10">
        <f t="shared" si="10"/>
        <v>74</v>
      </c>
      <c r="B336" s="345">
        <v>45323</v>
      </c>
      <c r="C336" s="15">
        <v>3</v>
      </c>
      <c r="D336" s="313">
        <v>74</v>
      </c>
      <c r="E336" s="15" t="s">
        <v>3578</v>
      </c>
      <c r="F336" s="15" t="s">
        <v>3579</v>
      </c>
      <c r="G336" s="15" t="s">
        <v>3580</v>
      </c>
      <c r="H336" s="15" t="s">
        <v>3581</v>
      </c>
      <c r="I336" s="15">
        <v>265</v>
      </c>
      <c r="J336" s="315" t="s">
        <v>3583</v>
      </c>
      <c r="K336" s="10">
        <f t="shared" si="11"/>
        <v>74</v>
      </c>
      <c r="L336" s="10">
        <f>VLOOKUP(D336,'Membres 2024'!E$4:G$493,3,FALSE)</f>
        <v>2024</v>
      </c>
    </row>
    <row r="337" spans="1:12" ht="14.25" customHeight="1" x14ac:dyDescent="0.3">
      <c r="A337" s="10">
        <f t="shared" si="10"/>
        <v>73</v>
      </c>
      <c r="B337" s="345">
        <v>45322</v>
      </c>
      <c r="C337" s="15">
        <v>3</v>
      </c>
      <c r="D337" s="321">
        <v>73</v>
      </c>
      <c r="E337" s="15" t="s">
        <v>3545</v>
      </c>
      <c r="F337" s="15" t="s">
        <v>2375</v>
      </c>
      <c r="G337" s="15" t="s">
        <v>3546</v>
      </c>
      <c r="H337" s="15" t="s">
        <v>2858</v>
      </c>
      <c r="I337" s="15">
        <v>100</v>
      </c>
      <c r="J337" s="315" t="s">
        <v>3584</v>
      </c>
      <c r="K337" s="10">
        <f t="shared" si="11"/>
        <v>73</v>
      </c>
      <c r="L337" s="10">
        <f>VLOOKUP(D337,'Membres 2024'!E$4:G$493,3,FALSE)</f>
        <v>2024</v>
      </c>
    </row>
    <row r="338" spans="1:12" ht="14.25" customHeight="1" x14ac:dyDescent="0.3">
      <c r="A338" s="10">
        <f t="shared" si="10"/>
        <v>72</v>
      </c>
      <c r="B338" s="345">
        <v>45322</v>
      </c>
      <c r="C338" s="15">
        <v>3</v>
      </c>
      <c r="D338" s="321">
        <v>72</v>
      </c>
      <c r="E338" s="15" t="s">
        <v>3585</v>
      </c>
      <c r="F338" s="15" t="s">
        <v>1887</v>
      </c>
      <c r="G338" s="15" t="s">
        <v>3586</v>
      </c>
      <c r="H338" s="15" t="s">
        <v>3587</v>
      </c>
      <c r="I338" s="15">
        <v>165</v>
      </c>
      <c r="J338" s="315" t="s">
        <v>3588</v>
      </c>
      <c r="K338" s="10">
        <f t="shared" si="11"/>
        <v>72</v>
      </c>
      <c r="L338" s="10">
        <f>VLOOKUP(D338,'Membres 2024'!E$4:G$493,3,FALSE)</f>
        <v>2024</v>
      </c>
    </row>
    <row r="339" spans="1:12" ht="14.25" customHeight="1" x14ac:dyDescent="0.3">
      <c r="A339" s="10">
        <f t="shared" si="10"/>
        <v>70</v>
      </c>
      <c r="B339" s="345">
        <v>45321</v>
      </c>
      <c r="C339" s="15">
        <v>3</v>
      </c>
      <c r="D339" s="313">
        <v>70</v>
      </c>
      <c r="E339" s="15" t="s">
        <v>3589</v>
      </c>
      <c r="F339" s="15" t="s">
        <v>1674</v>
      </c>
      <c r="G339" s="15" t="s">
        <v>3590</v>
      </c>
      <c r="H339" s="15" t="s">
        <v>3591</v>
      </c>
      <c r="I339" s="15">
        <v>260</v>
      </c>
      <c r="J339" s="315" t="s">
        <v>3592</v>
      </c>
      <c r="K339" s="10">
        <f t="shared" si="11"/>
        <v>70</v>
      </c>
      <c r="L339" s="10">
        <f>VLOOKUP(D339,'Membres 2024'!E$4:G$493,3,FALSE)</f>
        <v>2024</v>
      </c>
    </row>
    <row r="340" spans="1:12" ht="14.25" customHeight="1" x14ac:dyDescent="0.3">
      <c r="A340" s="10">
        <f t="shared" si="10"/>
        <v>69</v>
      </c>
      <c r="B340" s="345">
        <v>45321</v>
      </c>
      <c r="C340" s="15">
        <v>3</v>
      </c>
      <c r="D340" s="313">
        <v>69</v>
      </c>
      <c r="E340" s="15" t="s">
        <v>3593</v>
      </c>
      <c r="F340" s="15" t="s">
        <v>2522</v>
      </c>
      <c r="G340" s="15" t="s">
        <v>3467</v>
      </c>
      <c r="H340" s="15" t="s">
        <v>2778</v>
      </c>
      <c r="I340" s="15">
        <v>310</v>
      </c>
      <c r="J340" s="315" t="s">
        <v>3594</v>
      </c>
      <c r="K340" s="10">
        <f t="shared" si="11"/>
        <v>69</v>
      </c>
      <c r="L340" s="10">
        <f>VLOOKUP(D340,'Membres 2024'!E$4:G$493,3,FALSE)</f>
        <v>2024</v>
      </c>
    </row>
    <row r="341" spans="1:12" ht="14.25" customHeight="1" x14ac:dyDescent="0.3">
      <c r="A341" s="10">
        <f t="shared" si="10"/>
        <v>68</v>
      </c>
      <c r="B341" s="345">
        <v>45321</v>
      </c>
      <c r="C341" s="15">
        <v>3</v>
      </c>
      <c r="D341" s="313">
        <v>68</v>
      </c>
      <c r="E341" s="15" t="s">
        <v>3595</v>
      </c>
      <c r="F341" s="15" t="s">
        <v>1900</v>
      </c>
      <c r="G341" s="15" t="s">
        <v>3596</v>
      </c>
      <c r="H341" s="15" t="s">
        <v>2758</v>
      </c>
      <c r="I341" s="15">
        <v>230</v>
      </c>
      <c r="J341" s="315" t="s">
        <v>3597</v>
      </c>
      <c r="K341" s="10">
        <f t="shared" si="11"/>
        <v>68</v>
      </c>
      <c r="L341" s="10">
        <f>VLOOKUP(D341,'Membres 2024'!E$4:G$493,3,FALSE)</f>
        <v>2024</v>
      </c>
    </row>
    <row r="342" spans="1:12" ht="14.25" customHeight="1" x14ac:dyDescent="0.3">
      <c r="A342" s="10">
        <f t="shared" si="10"/>
        <v>67</v>
      </c>
      <c r="B342" s="345">
        <v>45321</v>
      </c>
      <c r="C342" s="15">
        <v>3</v>
      </c>
      <c r="D342" s="314">
        <v>67</v>
      </c>
      <c r="E342" s="15" t="s">
        <v>3598</v>
      </c>
      <c r="F342" s="15" t="s">
        <v>2256</v>
      </c>
      <c r="G342" s="15" t="s">
        <v>3599</v>
      </c>
      <c r="H342" s="15" t="s">
        <v>3600</v>
      </c>
      <c r="I342" s="15">
        <v>30</v>
      </c>
      <c r="J342" s="315" t="s">
        <v>3601</v>
      </c>
      <c r="K342" s="10">
        <f t="shared" si="11"/>
        <v>67</v>
      </c>
      <c r="L342" s="10">
        <f>VLOOKUP(D342,'Membres 2024'!E$4:G$493,3,FALSE)</f>
        <v>2024</v>
      </c>
    </row>
    <row r="343" spans="1:12" ht="14.25" customHeight="1" x14ac:dyDescent="0.3">
      <c r="A343" s="10">
        <f t="shared" si="10"/>
        <v>66</v>
      </c>
      <c r="B343" s="345">
        <v>45321</v>
      </c>
      <c r="C343" s="15">
        <v>3</v>
      </c>
      <c r="D343" s="321">
        <v>66</v>
      </c>
      <c r="E343" s="15" t="s">
        <v>3602</v>
      </c>
      <c r="F343" s="15" t="s">
        <v>2671</v>
      </c>
      <c r="G343" s="15" t="s">
        <v>3603</v>
      </c>
      <c r="H343" s="15" t="s">
        <v>3604</v>
      </c>
      <c r="I343" s="15">
        <v>95</v>
      </c>
      <c r="J343" s="315" t="s">
        <v>3605</v>
      </c>
      <c r="K343" s="10">
        <f t="shared" si="11"/>
        <v>66</v>
      </c>
      <c r="L343" s="10">
        <f>VLOOKUP(D343,'Membres 2024'!E$4:G$493,3,FALSE)</f>
        <v>2024</v>
      </c>
    </row>
    <row r="344" spans="1:12" ht="14.25" customHeight="1" x14ac:dyDescent="0.3">
      <c r="A344" s="10">
        <f t="shared" si="10"/>
        <v>65</v>
      </c>
      <c r="B344" s="345">
        <v>45320</v>
      </c>
      <c r="C344" s="15">
        <v>3</v>
      </c>
      <c r="D344" s="313">
        <v>65</v>
      </c>
      <c r="E344" s="15" t="s">
        <v>3606</v>
      </c>
      <c r="F344" s="15" t="s">
        <v>799</v>
      </c>
      <c r="G344" s="15" t="s">
        <v>3607</v>
      </c>
      <c r="H344" s="15" t="s">
        <v>3608</v>
      </c>
      <c r="I344" s="15">
        <v>180</v>
      </c>
      <c r="J344" s="315" t="s">
        <v>3609</v>
      </c>
      <c r="K344" s="10">
        <f t="shared" si="11"/>
        <v>65</v>
      </c>
      <c r="L344" s="10">
        <f>VLOOKUP(D344,'Membres 2024'!E$4:G$493,3,FALSE)</f>
        <v>2024</v>
      </c>
    </row>
    <row r="345" spans="1:12" ht="14.25" customHeight="1" x14ac:dyDescent="0.3">
      <c r="A345" s="10">
        <f t="shared" si="10"/>
        <v>64</v>
      </c>
      <c r="B345" s="345">
        <v>45317</v>
      </c>
      <c r="C345" s="15">
        <v>2</v>
      </c>
      <c r="D345" s="313">
        <v>64</v>
      </c>
      <c r="E345" s="15" t="s">
        <v>3029</v>
      </c>
      <c r="F345" s="15" t="s">
        <v>222</v>
      </c>
      <c r="G345" s="15" t="s">
        <v>3030</v>
      </c>
      <c r="H345" s="15" t="s">
        <v>2966</v>
      </c>
      <c r="I345" s="15">
        <v>30</v>
      </c>
      <c r="J345" s="315" t="s">
        <v>3610</v>
      </c>
      <c r="K345" s="10">
        <f t="shared" si="11"/>
        <v>64</v>
      </c>
      <c r="L345" s="10">
        <f>VLOOKUP(D345,'Membres 2024'!E$4:G$493,3,FALSE)</f>
        <v>2024</v>
      </c>
    </row>
    <row r="346" spans="1:12" ht="14.25" customHeight="1" x14ac:dyDescent="0.3">
      <c r="A346" s="10">
        <f t="shared" si="10"/>
        <v>63</v>
      </c>
      <c r="B346" s="345">
        <v>45317</v>
      </c>
      <c r="C346" s="15">
        <v>2</v>
      </c>
      <c r="D346" s="313">
        <v>63</v>
      </c>
      <c r="E346" s="15" t="s">
        <v>3611</v>
      </c>
      <c r="F346" s="15" t="s">
        <v>2130</v>
      </c>
      <c r="G346" s="15" t="s">
        <v>3612</v>
      </c>
      <c r="H346" s="15" t="s">
        <v>2858</v>
      </c>
      <c r="I346" s="15">
        <v>260</v>
      </c>
      <c r="J346" s="315" t="s">
        <v>3613</v>
      </c>
      <c r="K346" s="10">
        <f t="shared" si="11"/>
        <v>63</v>
      </c>
      <c r="L346" s="10">
        <f>VLOOKUP(D346,'Membres 2024'!E$4:G$493,3,FALSE)</f>
        <v>2024</v>
      </c>
    </row>
    <row r="347" spans="1:12" ht="14.25" customHeight="1" x14ac:dyDescent="0.3">
      <c r="A347" s="10">
        <f t="shared" si="10"/>
        <v>62</v>
      </c>
      <c r="B347" s="345">
        <v>45317</v>
      </c>
      <c r="C347" s="15">
        <v>2</v>
      </c>
      <c r="D347" s="313">
        <v>62</v>
      </c>
      <c r="E347" s="15" t="s">
        <v>2848</v>
      </c>
      <c r="F347" s="15" t="s">
        <v>726</v>
      </c>
      <c r="G347" s="15" t="s">
        <v>2849</v>
      </c>
      <c r="H347" s="15" t="s">
        <v>2774</v>
      </c>
      <c r="I347" s="15">
        <v>405</v>
      </c>
      <c r="J347" s="315" t="s">
        <v>3614</v>
      </c>
      <c r="K347" s="10">
        <f t="shared" si="11"/>
        <v>62</v>
      </c>
      <c r="L347" s="10">
        <f>VLOOKUP(D347,'Membres 2024'!E$4:G$493,3,FALSE)</f>
        <v>2024</v>
      </c>
    </row>
    <row r="348" spans="1:12" ht="14.25" customHeight="1" x14ac:dyDescent="0.3">
      <c r="A348" s="10">
        <f t="shared" si="10"/>
        <v>61</v>
      </c>
      <c r="B348" s="345">
        <v>45317</v>
      </c>
      <c r="C348" s="15">
        <v>2</v>
      </c>
      <c r="D348" s="313">
        <v>61</v>
      </c>
      <c r="E348" s="15" t="s">
        <v>2741</v>
      </c>
      <c r="F348" s="15" t="s">
        <v>308</v>
      </c>
      <c r="G348" s="15" t="s">
        <v>2944</v>
      </c>
      <c r="H348" s="15" t="s">
        <v>2739</v>
      </c>
      <c r="I348" s="15">
        <v>180</v>
      </c>
      <c r="J348" s="315" t="s">
        <v>3615</v>
      </c>
      <c r="K348" s="10">
        <f t="shared" si="11"/>
        <v>61</v>
      </c>
      <c r="L348" s="10">
        <f>VLOOKUP(D348,'Membres 2024'!E$4:G$493,3,FALSE)</f>
        <v>2024</v>
      </c>
    </row>
    <row r="349" spans="1:12" ht="14.25" customHeight="1" x14ac:dyDescent="0.3">
      <c r="A349" s="10">
        <f t="shared" si="10"/>
        <v>60</v>
      </c>
      <c r="B349" s="345">
        <v>45316</v>
      </c>
      <c r="C349" s="15">
        <v>2</v>
      </c>
      <c r="D349" s="313">
        <v>60</v>
      </c>
      <c r="E349" s="15" t="s">
        <v>3616</v>
      </c>
      <c r="F349" s="15" t="s">
        <v>1820</v>
      </c>
      <c r="G349" s="15" t="s">
        <v>3617</v>
      </c>
      <c r="H349" s="15" t="s">
        <v>3618</v>
      </c>
      <c r="I349" s="15">
        <v>190</v>
      </c>
      <c r="J349" s="315" t="s">
        <v>3619</v>
      </c>
      <c r="K349" s="10">
        <f t="shared" si="11"/>
        <v>60</v>
      </c>
      <c r="L349" s="10">
        <f>VLOOKUP(D349,'Membres 2024'!E$4:G$493,3,FALSE)</f>
        <v>2024</v>
      </c>
    </row>
    <row r="350" spans="1:12" ht="14.25" customHeight="1" x14ac:dyDescent="0.3">
      <c r="A350" s="10">
        <f t="shared" si="10"/>
        <v>59</v>
      </c>
      <c r="B350" s="345">
        <v>45316</v>
      </c>
      <c r="C350" s="15">
        <v>2</v>
      </c>
      <c r="D350" s="313">
        <v>59</v>
      </c>
      <c r="E350" s="15" t="s">
        <v>3620</v>
      </c>
      <c r="F350" s="15" t="s">
        <v>165</v>
      </c>
      <c r="G350" s="15" t="s">
        <v>3621</v>
      </c>
      <c r="H350" s="15" t="s">
        <v>3622</v>
      </c>
      <c r="I350" s="15">
        <v>50</v>
      </c>
      <c r="J350" s="315" t="s">
        <v>3623</v>
      </c>
      <c r="K350" s="10">
        <f t="shared" si="11"/>
        <v>59</v>
      </c>
      <c r="L350" s="10">
        <f>VLOOKUP(D350,'Membres 2024'!E$4:G$493,3,FALSE)</f>
        <v>2024</v>
      </c>
    </row>
    <row r="351" spans="1:12" ht="14.25" customHeight="1" x14ac:dyDescent="0.3">
      <c r="A351" s="10">
        <f t="shared" si="10"/>
        <v>58</v>
      </c>
      <c r="B351" s="345">
        <v>45316</v>
      </c>
      <c r="C351" s="15">
        <v>2</v>
      </c>
      <c r="D351" s="313">
        <v>58</v>
      </c>
      <c r="E351" s="15" t="s">
        <v>3620</v>
      </c>
      <c r="F351" s="15" t="s">
        <v>165</v>
      </c>
      <c r="G351" s="15" t="s">
        <v>3621</v>
      </c>
      <c r="H351" s="15" t="s">
        <v>3622</v>
      </c>
      <c r="I351" s="15">
        <v>50</v>
      </c>
      <c r="J351" s="315" t="s">
        <v>3624</v>
      </c>
      <c r="K351" s="10">
        <f t="shared" si="11"/>
        <v>58</v>
      </c>
      <c r="L351" s="10">
        <f>VLOOKUP(D351,'Membres 2024'!E$4:G$493,3,FALSE)</f>
        <v>2024</v>
      </c>
    </row>
    <row r="352" spans="1:12" ht="14.25" customHeight="1" x14ac:dyDescent="0.3">
      <c r="A352" s="10">
        <f t="shared" si="10"/>
        <v>57</v>
      </c>
      <c r="B352" s="345">
        <v>45316</v>
      </c>
      <c r="C352" s="15">
        <v>2</v>
      </c>
      <c r="D352" s="313">
        <v>57</v>
      </c>
      <c r="E352" s="15" t="s">
        <v>2741</v>
      </c>
      <c r="F352" s="15" t="s">
        <v>2745</v>
      </c>
      <c r="G352" s="15"/>
      <c r="H352" s="15"/>
      <c r="I352" s="347">
        <v>-210</v>
      </c>
      <c r="J352" s="315" t="s">
        <v>3625</v>
      </c>
      <c r="K352" s="10">
        <f t="shared" si="11"/>
        <v>57</v>
      </c>
      <c r="L352" s="10">
        <f>VLOOKUP(D352,'Membres 2024'!E$4:G$493,3,FALSE)</f>
        <v>2024</v>
      </c>
    </row>
    <row r="353" spans="1:12" ht="14.25" customHeight="1" x14ac:dyDescent="0.3">
      <c r="A353" s="10">
        <f t="shared" si="10"/>
        <v>56</v>
      </c>
      <c r="B353" s="345">
        <v>45316</v>
      </c>
      <c r="C353" s="15">
        <v>2</v>
      </c>
      <c r="D353" s="313">
        <v>56</v>
      </c>
      <c r="E353" s="15" t="s">
        <v>3626</v>
      </c>
      <c r="F353" s="15" t="s">
        <v>1666</v>
      </c>
      <c r="G353" s="15" t="s">
        <v>3627</v>
      </c>
      <c r="H353" s="15" t="s">
        <v>3628</v>
      </c>
      <c r="I353" s="15">
        <v>230</v>
      </c>
      <c r="J353" s="315" t="s">
        <v>3629</v>
      </c>
      <c r="K353" s="10">
        <f t="shared" si="11"/>
        <v>56</v>
      </c>
      <c r="L353" s="10">
        <f>VLOOKUP(D353,'Membres 2024'!E$4:G$493,3,FALSE)</f>
        <v>2024</v>
      </c>
    </row>
    <row r="354" spans="1:12" ht="14.25" customHeight="1" x14ac:dyDescent="0.3">
      <c r="A354" s="10">
        <f t="shared" si="10"/>
        <v>55</v>
      </c>
      <c r="B354" s="345">
        <v>45316</v>
      </c>
      <c r="C354" s="15">
        <v>2</v>
      </c>
      <c r="D354" s="321">
        <v>55</v>
      </c>
      <c r="E354" s="15" t="s">
        <v>3630</v>
      </c>
      <c r="F354" s="15" t="s">
        <v>203</v>
      </c>
      <c r="G354" s="15" t="s">
        <v>3631</v>
      </c>
      <c r="H354" s="15" t="s">
        <v>3632</v>
      </c>
      <c r="I354" s="15">
        <v>90</v>
      </c>
      <c r="J354" s="315" t="s">
        <v>3633</v>
      </c>
      <c r="K354" s="10">
        <f t="shared" si="11"/>
        <v>55</v>
      </c>
      <c r="L354" s="10">
        <f>VLOOKUP(D354,'Membres 2024'!E$4:G$493,3,FALSE)</f>
        <v>2024</v>
      </c>
    </row>
    <row r="355" spans="1:12" ht="14.25" customHeight="1" x14ac:dyDescent="0.3">
      <c r="A355" s="10">
        <f t="shared" si="10"/>
        <v>54</v>
      </c>
      <c r="B355" s="345">
        <v>45315</v>
      </c>
      <c r="C355" s="15">
        <v>2</v>
      </c>
      <c r="D355" s="313">
        <v>54</v>
      </c>
      <c r="E355" s="15" t="s">
        <v>3634</v>
      </c>
      <c r="F355" s="15" t="s">
        <v>1029</v>
      </c>
      <c r="G355" s="15" t="s">
        <v>3635</v>
      </c>
      <c r="H355" s="15" t="s">
        <v>2778</v>
      </c>
      <c r="I355" s="15">
        <v>260</v>
      </c>
      <c r="J355" s="315" t="s">
        <v>3636</v>
      </c>
      <c r="K355" s="10">
        <f t="shared" si="11"/>
        <v>54</v>
      </c>
      <c r="L355" s="10">
        <f>VLOOKUP(D355,'Membres 2024'!E$4:G$493,3,FALSE)</f>
        <v>2024</v>
      </c>
    </row>
    <row r="356" spans="1:12" ht="14.25" customHeight="1" x14ac:dyDescent="0.3">
      <c r="A356" s="10">
        <f t="shared" si="10"/>
        <v>53</v>
      </c>
      <c r="B356" s="345">
        <v>45315</v>
      </c>
      <c r="C356" s="15">
        <v>2</v>
      </c>
      <c r="D356" s="313">
        <v>53</v>
      </c>
      <c r="E356" s="15" t="s">
        <v>3637</v>
      </c>
      <c r="F356" s="15" t="s">
        <v>382</v>
      </c>
      <c r="G356" s="15" t="s">
        <v>3638</v>
      </c>
      <c r="H356" s="15" t="s">
        <v>2858</v>
      </c>
      <c r="I356" s="15">
        <v>245</v>
      </c>
      <c r="J356" s="315" t="s">
        <v>3639</v>
      </c>
      <c r="K356" s="10">
        <f t="shared" si="11"/>
        <v>53</v>
      </c>
      <c r="L356" s="10">
        <f>VLOOKUP(D356,'Membres 2024'!E$4:G$493,3,FALSE)</f>
        <v>2024</v>
      </c>
    </row>
    <row r="357" spans="1:12" ht="14.25" customHeight="1" x14ac:dyDescent="0.3">
      <c r="A357" s="10">
        <f t="shared" si="10"/>
        <v>52</v>
      </c>
      <c r="B357" s="345">
        <v>45315</v>
      </c>
      <c r="C357" s="15">
        <v>2</v>
      </c>
      <c r="D357" s="313">
        <v>52</v>
      </c>
      <c r="E357" s="15" t="s">
        <v>3640</v>
      </c>
      <c r="F357" s="15" t="s">
        <v>332</v>
      </c>
      <c r="G357" s="15" t="s">
        <v>3641</v>
      </c>
      <c r="H357" s="15" t="s">
        <v>2739</v>
      </c>
      <c r="I357" s="15">
        <v>380</v>
      </c>
      <c r="J357" s="315" t="s">
        <v>3642</v>
      </c>
      <c r="K357" s="10">
        <f t="shared" si="11"/>
        <v>52</v>
      </c>
      <c r="L357" s="10">
        <f>VLOOKUP(D357,'Membres 2024'!E$4:G$493,3,FALSE)</f>
        <v>2024</v>
      </c>
    </row>
    <row r="358" spans="1:12" ht="14.25" customHeight="1" x14ac:dyDescent="0.3">
      <c r="A358" s="10">
        <f t="shared" si="10"/>
        <v>51</v>
      </c>
      <c r="B358" s="345">
        <v>45314</v>
      </c>
      <c r="C358" s="15">
        <v>2</v>
      </c>
      <c r="D358" s="313">
        <v>51</v>
      </c>
      <c r="E358" s="15" t="s">
        <v>3643</v>
      </c>
      <c r="F358" s="15" t="s">
        <v>3644</v>
      </c>
      <c r="G358" s="15" t="s">
        <v>3645</v>
      </c>
      <c r="H358" s="15" t="s">
        <v>2739</v>
      </c>
      <c r="I358" s="15">
        <v>260</v>
      </c>
      <c r="J358" s="315" t="s">
        <v>3646</v>
      </c>
      <c r="K358" s="10">
        <f t="shared" si="11"/>
        <v>51</v>
      </c>
      <c r="L358" s="10">
        <f>VLOOKUP(D358,'Membres 2024'!E$4:G$493,3,FALSE)</f>
        <v>2024</v>
      </c>
    </row>
    <row r="359" spans="1:12" ht="14.25" customHeight="1" x14ac:dyDescent="0.3">
      <c r="A359" s="10">
        <f t="shared" si="10"/>
        <v>50</v>
      </c>
      <c r="B359" s="345">
        <v>45314</v>
      </c>
      <c r="C359" s="15">
        <v>2</v>
      </c>
      <c r="D359" s="313">
        <v>50</v>
      </c>
      <c r="E359" s="15" t="s">
        <v>3647</v>
      </c>
      <c r="F359" s="15" t="s">
        <v>355</v>
      </c>
      <c r="G359" s="15" t="s">
        <v>3648</v>
      </c>
      <c r="H359" s="15" t="s">
        <v>2735</v>
      </c>
      <c r="I359" s="15">
        <v>390</v>
      </c>
      <c r="J359" s="315" t="s">
        <v>3649</v>
      </c>
      <c r="K359" s="10">
        <f t="shared" si="11"/>
        <v>50</v>
      </c>
      <c r="L359" s="10">
        <f>VLOOKUP(D359,'Membres 2024'!E$4:G$493,3,FALSE)</f>
        <v>2024</v>
      </c>
    </row>
    <row r="360" spans="1:12" ht="14.25" customHeight="1" x14ac:dyDescent="0.3">
      <c r="A360" s="10">
        <f t="shared" si="10"/>
        <v>48</v>
      </c>
      <c r="B360" s="345">
        <v>45314</v>
      </c>
      <c r="C360" s="15">
        <v>2</v>
      </c>
      <c r="D360" s="313">
        <v>48</v>
      </c>
      <c r="E360" s="15" t="s">
        <v>3650</v>
      </c>
      <c r="F360" s="15" t="s">
        <v>2606</v>
      </c>
      <c r="G360" s="15" t="s">
        <v>3651</v>
      </c>
      <c r="H360" s="15" t="s">
        <v>3540</v>
      </c>
      <c r="I360" s="15">
        <v>230</v>
      </c>
      <c r="J360" s="315" t="s">
        <v>3652</v>
      </c>
      <c r="K360" s="10">
        <f t="shared" si="11"/>
        <v>48</v>
      </c>
      <c r="L360" s="10">
        <f>VLOOKUP(D360,'Membres 2024'!E$4:G$493,3,FALSE)</f>
        <v>2024</v>
      </c>
    </row>
    <row r="361" spans="1:12" ht="14.25" customHeight="1" x14ac:dyDescent="0.3">
      <c r="A361" s="10">
        <f t="shared" si="10"/>
        <v>47</v>
      </c>
      <c r="B361" s="345">
        <v>45314</v>
      </c>
      <c r="C361" s="15">
        <v>2</v>
      </c>
      <c r="D361" s="313">
        <v>47</v>
      </c>
      <c r="E361" s="15" t="s">
        <v>2832</v>
      </c>
      <c r="F361" s="15" t="s">
        <v>2082</v>
      </c>
      <c r="G361" s="15" t="s">
        <v>3653</v>
      </c>
      <c r="H361" s="15" t="s">
        <v>3654</v>
      </c>
      <c r="I361" s="15">
        <v>250</v>
      </c>
      <c r="J361" s="315" t="s">
        <v>3655</v>
      </c>
      <c r="K361" s="10">
        <f t="shared" si="11"/>
        <v>47</v>
      </c>
      <c r="L361" s="10">
        <f>VLOOKUP(D361,'Membres 2024'!E$4:G$493,3,FALSE)</f>
        <v>2024</v>
      </c>
    </row>
    <row r="362" spans="1:12" ht="14.25" customHeight="1" x14ac:dyDescent="0.3">
      <c r="A362" s="10">
        <f t="shared" si="10"/>
        <v>46</v>
      </c>
      <c r="B362" s="345">
        <v>45314</v>
      </c>
      <c r="C362" s="15">
        <v>2</v>
      </c>
      <c r="D362" s="313">
        <v>46</v>
      </c>
      <c r="E362" s="15" t="s">
        <v>3656</v>
      </c>
      <c r="F362" s="15" t="s">
        <v>461</v>
      </c>
      <c r="G362" s="15" t="s">
        <v>3657</v>
      </c>
      <c r="H362" s="15" t="s">
        <v>2778</v>
      </c>
      <c r="I362" s="15">
        <v>260</v>
      </c>
      <c r="J362" s="315" t="s">
        <v>3658</v>
      </c>
      <c r="K362" s="10">
        <f t="shared" si="11"/>
        <v>46</v>
      </c>
      <c r="L362" s="10">
        <f>VLOOKUP(D362,'Membres 2024'!E$4:G$493,3,FALSE)</f>
        <v>2024</v>
      </c>
    </row>
    <row r="363" spans="1:12" ht="14.25" customHeight="1" x14ac:dyDescent="0.3">
      <c r="A363" s="10">
        <f t="shared" si="10"/>
        <v>45</v>
      </c>
      <c r="B363" s="345">
        <v>45314</v>
      </c>
      <c r="C363" s="15">
        <v>2</v>
      </c>
      <c r="D363" s="313">
        <v>45</v>
      </c>
      <c r="E363" s="15" t="s">
        <v>3659</v>
      </c>
      <c r="F363" s="15" t="s">
        <v>2397</v>
      </c>
      <c r="G363" s="15" t="s">
        <v>3660</v>
      </c>
      <c r="H363" s="15" t="s">
        <v>2739</v>
      </c>
      <c r="I363" s="15">
        <v>260</v>
      </c>
      <c r="J363" s="315" t="s">
        <v>3661</v>
      </c>
      <c r="K363" s="10">
        <f t="shared" si="11"/>
        <v>45</v>
      </c>
      <c r="L363" s="10">
        <f>VLOOKUP(D363,'Membres 2024'!E$4:G$493,3,FALSE)</f>
        <v>2024</v>
      </c>
    </row>
    <row r="364" spans="1:12" ht="14.25" customHeight="1" x14ac:dyDescent="0.3">
      <c r="A364" s="10">
        <f t="shared" si="10"/>
        <v>44</v>
      </c>
      <c r="B364" s="345">
        <v>45313</v>
      </c>
      <c r="C364" s="15">
        <v>2</v>
      </c>
      <c r="D364" s="313">
        <v>44</v>
      </c>
      <c r="E364" s="15" t="s">
        <v>3662</v>
      </c>
      <c r="F364" s="15" t="s">
        <v>3663</v>
      </c>
      <c r="G364" s="15" t="s">
        <v>3664</v>
      </c>
      <c r="H364" s="15" t="s">
        <v>3581</v>
      </c>
      <c r="I364" s="15">
        <v>260</v>
      </c>
      <c r="J364" s="315" t="s">
        <v>3665</v>
      </c>
      <c r="K364" s="10">
        <f t="shared" si="11"/>
        <v>44</v>
      </c>
      <c r="L364" s="10">
        <f>VLOOKUP(D364,'Membres 2024'!E$4:G$493,3,FALSE)</f>
        <v>2024</v>
      </c>
    </row>
    <row r="365" spans="1:12" ht="14.25" customHeight="1" x14ac:dyDescent="0.3">
      <c r="A365" s="10">
        <f t="shared" si="10"/>
        <v>43</v>
      </c>
      <c r="B365" s="345">
        <v>45313</v>
      </c>
      <c r="C365" s="15">
        <v>2</v>
      </c>
      <c r="D365" s="313">
        <v>43</v>
      </c>
      <c r="E365" s="15" t="s">
        <v>3666</v>
      </c>
      <c r="F365" s="15" t="s">
        <v>926</v>
      </c>
      <c r="G365" s="15" t="s">
        <v>3667</v>
      </c>
      <c r="H365" s="15" t="s">
        <v>3668</v>
      </c>
      <c r="I365" s="15">
        <v>375</v>
      </c>
      <c r="J365" s="315" t="s">
        <v>3669</v>
      </c>
      <c r="K365" s="10">
        <f t="shared" si="11"/>
        <v>43</v>
      </c>
      <c r="L365" s="10">
        <f>VLOOKUP(D365,'Membres 2024'!E$4:G$493,3,FALSE)</f>
        <v>2024</v>
      </c>
    </row>
    <row r="366" spans="1:12" ht="14.25" customHeight="1" x14ac:dyDescent="0.3">
      <c r="A366" s="10">
        <f t="shared" si="10"/>
        <v>42</v>
      </c>
      <c r="B366" s="345">
        <v>45313</v>
      </c>
      <c r="C366" s="15">
        <v>2</v>
      </c>
      <c r="D366" s="313">
        <v>42</v>
      </c>
      <c r="E366" s="15" t="s">
        <v>3670</v>
      </c>
      <c r="F366" s="15" t="s">
        <v>2645</v>
      </c>
      <c r="G366" s="15" t="s">
        <v>3671</v>
      </c>
      <c r="H366" s="15" t="s">
        <v>2766</v>
      </c>
      <c r="I366" s="15">
        <v>50</v>
      </c>
      <c r="J366" s="315" t="s">
        <v>3672</v>
      </c>
      <c r="K366" s="10">
        <f t="shared" si="11"/>
        <v>42</v>
      </c>
      <c r="L366" s="10">
        <f>VLOOKUP(D366,'Membres 2024'!E$4:G$493,3,FALSE)</f>
        <v>2024</v>
      </c>
    </row>
    <row r="367" spans="1:12" ht="14.25" customHeight="1" x14ac:dyDescent="0.3">
      <c r="A367" s="10">
        <f t="shared" si="10"/>
        <v>41</v>
      </c>
      <c r="B367" s="345">
        <v>45313</v>
      </c>
      <c r="C367" s="15">
        <v>2</v>
      </c>
      <c r="D367" s="313">
        <v>41</v>
      </c>
      <c r="E367" s="15" t="s">
        <v>3245</v>
      </c>
      <c r="F367" s="15" t="s">
        <v>1919</v>
      </c>
      <c r="G367" s="15" t="s">
        <v>3246</v>
      </c>
      <c r="H367" s="15" t="s">
        <v>3220</v>
      </c>
      <c r="I367" s="15">
        <v>270</v>
      </c>
      <c r="J367" s="315" t="s">
        <v>3673</v>
      </c>
      <c r="K367" s="10">
        <f t="shared" si="11"/>
        <v>41</v>
      </c>
      <c r="L367" s="10">
        <f>VLOOKUP(D367,'Membres 2024'!E$4:G$493,3,FALSE)</f>
        <v>2024</v>
      </c>
    </row>
    <row r="368" spans="1:12" ht="14.25" customHeight="1" x14ac:dyDescent="0.3">
      <c r="A368" s="10">
        <f t="shared" si="10"/>
        <v>40</v>
      </c>
      <c r="B368" s="345">
        <v>45313</v>
      </c>
      <c r="C368" s="15">
        <v>2</v>
      </c>
      <c r="D368" s="313">
        <v>40</v>
      </c>
      <c r="E368" s="15" t="s">
        <v>3674</v>
      </c>
      <c r="F368" s="15" t="s">
        <v>791</v>
      </c>
      <c r="G368" s="15" t="s">
        <v>3675</v>
      </c>
      <c r="H368" s="15" t="s">
        <v>3676</v>
      </c>
      <c r="I368" s="15">
        <v>230</v>
      </c>
      <c r="J368" s="315" t="s">
        <v>3677</v>
      </c>
      <c r="K368" s="10">
        <f t="shared" si="11"/>
        <v>40</v>
      </c>
      <c r="L368" s="10">
        <f>VLOOKUP(D368,'Membres 2024'!E$4:G$493,3,FALSE)</f>
        <v>2024</v>
      </c>
    </row>
    <row r="369" spans="1:12" ht="14.25" customHeight="1" x14ac:dyDescent="0.3">
      <c r="A369" s="10">
        <f t="shared" si="10"/>
        <v>39</v>
      </c>
      <c r="B369" s="345">
        <v>45313</v>
      </c>
      <c r="C369" s="15">
        <v>2</v>
      </c>
      <c r="D369" s="313">
        <v>39</v>
      </c>
      <c r="E369" s="15" t="s">
        <v>3678</v>
      </c>
      <c r="F369" s="15" t="s">
        <v>2194</v>
      </c>
      <c r="G369" s="15" t="s">
        <v>3679</v>
      </c>
      <c r="H369" s="15" t="s">
        <v>3680</v>
      </c>
      <c r="I369" s="15">
        <v>260</v>
      </c>
      <c r="J369" s="315" t="s">
        <v>3681</v>
      </c>
      <c r="K369" s="10">
        <f t="shared" si="11"/>
        <v>39</v>
      </c>
      <c r="L369" s="10">
        <f>VLOOKUP(D369,'Membres 2024'!E$4:G$493,3,FALSE)</f>
        <v>2024</v>
      </c>
    </row>
    <row r="370" spans="1:12" ht="14.25" customHeight="1" x14ac:dyDescent="0.3">
      <c r="A370" s="10">
        <f t="shared" si="10"/>
        <v>38</v>
      </c>
      <c r="B370" s="345">
        <v>45313</v>
      </c>
      <c r="C370" s="15">
        <v>2</v>
      </c>
      <c r="D370" s="313">
        <v>38</v>
      </c>
      <c r="E370" s="15" t="s">
        <v>3682</v>
      </c>
      <c r="F370" s="15" t="s">
        <v>2024</v>
      </c>
      <c r="G370" s="15" t="s">
        <v>3683</v>
      </c>
      <c r="H370" s="15" t="s">
        <v>2758</v>
      </c>
      <c r="I370" s="15">
        <v>230</v>
      </c>
      <c r="J370" s="315" t="s">
        <v>3684</v>
      </c>
      <c r="K370" s="10">
        <f t="shared" si="11"/>
        <v>38</v>
      </c>
      <c r="L370" s="10">
        <f>VLOOKUP(D370,'Membres 2024'!E$4:G$493,3,FALSE)</f>
        <v>2024</v>
      </c>
    </row>
    <row r="371" spans="1:12" ht="14.25" customHeight="1" x14ac:dyDescent="0.3">
      <c r="A371" s="10">
        <f t="shared" si="10"/>
        <v>37</v>
      </c>
      <c r="B371" s="345">
        <v>45313</v>
      </c>
      <c r="C371" s="15">
        <v>2</v>
      </c>
      <c r="D371" s="313">
        <v>37</v>
      </c>
      <c r="E371" s="15" t="s">
        <v>3685</v>
      </c>
      <c r="F371" s="15" t="s">
        <v>2203</v>
      </c>
      <c r="G371" s="15" t="s">
        <v>3686</v>
      </c>
      <c r="H371" s="15" t="s">
        <v>3687</v>
      </c>
      <c r="I371" s="15">
        <v>230</v>
      </c>
      <c r="J371" s="315" t="s">
        <v>3688</v>
      </c>
      <c r="K371" s="10">
        <f t="shared" si="11"/>
        <v>37</v>
      </c>
      <c r="L371" s="10">
        <f>VLOOKUP(D371,'Membres 2024'!E$4:G$493,3,FALSE)</f>
        <v>2024</v>
      </c>
    </row>
    <row r="372" spans="1:12" ht="14.25" customHeight="1" x14ac:dyDescent="0.3">
      <c r="A372" s="10">
        <f t="shared" si="10"/>
        <v>36</v>
      </c>
      <c r="B372" s="345">
        <v>45306</v>
      </c>
      <c r="C372" s="15">
        <v>2</v>
      </c>
      <c r="D372" s="321">
        <v>36</v>
      </c>
      <c r="E372" s="15" t="s">
        <v>3689</v>
      </c>
      <c r="F372" s="15" t="s">
        <v>700</v>
      </c>
      <c r="G372" s="15" t="s">
        <v>3690</v>
      </c>
      <c r="H372" s="15" t="s">
        <v>2912</v>
      </c>
      <c r="I372" s="15">
        <v>175</v>
      </c>
      <c r="J372" s="315" t="s">
        <v>3691</v>
      </c>
      <c r="K372" s="10">
        <f t="shared" si="11"/>
        <v>36</v>
      </c>
      <c r="L372" s="10">
        <f>VLOOKUP(D372,'Membres 2024'!E$4:G$493,3,FALSE)</f>
        <v>2024</v>
      </c>
    </row>
    <row r="373" spans="1:12" ht="14.25" customHeight="1" x14ac:dyDescent="0.3">
      <c r="A373" s="10">
        <f t="shared" si="10"/>
        <v>35</v>
      </c>
      <c r="B373" s="312">
        <v>45306</v>
      </c>
      <c r="C373" s="15">
        <v>2</v>
      </c>
      <c r="D373" s="313">
        <v>35</v>
      </c>
      <c r="E373" s="15" t="s">
        <v>3046</v>
      </c>
      <c r="F373" s="15" t="s">
        <v>371</v>
      </c>
      <c r="G373" s="15" t="s">
        <v>3047</v>
      </c>
      <c r="H373" s="15" t="s">
        <v>2758</v>
      </c>
      <c r="I373" s="347">
        <v>585</v>
      </c>
      <c r="J373" s="15" t="s">
        <v>3692</v>
      </c>
      <c r="K373" s="10">
        <f t="shared" si="11"/>
        <v>35</v>
      </c>
      <c r="L373" s="10">
        <f>VLOOKUP(D373,'Membres 2024'!E$4:G$493,3,FALSE)</f>
        <v>2024</v>
      </c>
    </row>
    <row r="374" spans="1:12" ht="14.25" customHeight="1" x14ac:dyDescent="0.3">
      <c r="A374" s="10">
        <f t="shared" si="10"/>
        <v>34</v>
      </c>
      <c r="B374" s="312">
        <v>45306</v>
      </c>
      <c r="C374" s="15">
        <v>2</v>
      </c>
      <c r="D374" s="314">
        <v>34</v>
      </c>
      <c r="E374" s="15" t="s">
        <v>3693</v>
      </c>
      <c r="F374" s="15" t="s">
        <v>2700</v>
      </c>
      <c r="G374" s="15" t="s">
        <v>2773</v>
      </c>
      <c r="H374" s="15" t="s">
        <v>2774</v>
      </c>
      <c r="I374" s="15">
        <v>265</v>
      </c>
      <c r="J374" s="15" t="s">
        <v>3694</v>
      </c>
      <c r="K374" s="10">
        <f t="shared" si="11"/>
        <v>34</v>
      </c>
      <c r="L374" s="10">
        <f>VLOOKUP(D374,'Membres 2024'!E$4:G$493,3,FALSE)</f>
        <v>2024</v>
      </c>
    </row>
    <row r="375" spans="1:12" ht="14.25" customHeight="1" x14ac:dyDescent="0.3">
      <c r="A375" s="10">
        <f t="shared" si="10"/>
        <v>32</v>
      </c>
      <c r="B375" s="312">
        <v>45306</v>
      </c>
      <c r="C375" s="15">
        <v>2</v>
      </c>
      <c r="D375" s="313">
        <v>32</v>
      </c>
      <c r="E375" s="15" t="s">
        <v>3695</v>
      </c>
      <c r="F375" s="15" t="s">
        <v>2299</v>
      </c>
      <c r="G375" s="15" t="s">
        <v>3696</v>
      </c>
      <c r="H375" s="15" t="s">
        <v>2845</v>
      </c>
      <c r="I375" s="15">
        <v>205</v>
      </c>
      <c r="J375" s="15" t="s">
        <v>3697</v>
      </c>
      <c r="K375" s="10">
        <f t="shared" si="11"/>
        <v>32</v>
      </c>
      <c r="L375" s="10">
        <f>VLOOKUP(D375,'Membres 2024'!E$4:G$493,3,FALSE)</f>
        <v>2024</v>
      </c>
    </row>
    <row r="376" spans="1:12" ht="14.25" customHeight="1" x14ac:dyDescent="0.3">
      <c r="A376" s="10">
        <f t="shared" si="10"/>
        <v>31</v>
      </c>
      <c r="B376" s="312">
        <v>45302</v>
      </c>
      <c r="C376" s="15">
        <v>1</v>
      </c>
      <c r="D376" s="321">
        <v>31</v>
      </c>
      <c r="E376" s="15" t="s">
        <v>2720</v>
      </c>
      <c r="F376" s="15" t="s">
        <v>518</v>
      </c>
      <c r="G376" s="15" t="s">
        <v>2721</v>
      </c>
      <c r="H376" s="15" t="s">
        <v>2722</v>
      </c>
      <c r="I376" s="15">
        <v>295</v>
      </c>
      <c r="J376" s="15" t="s">
        <v>3698</v>
      </c>
      <c r="K376" s="10">
        <f t="shared" si="11"/>
        <v>31</v>
      </c>
      <c r="L376" s="10">
        <f>VLOOKUP(D376,'Membres 2024'!E$4:G$493,3,FALSE)</f>
        <v>2024</v>
      </c>
    </row>
    <row r="377" spans="1:12" ht="14.25" customHeight="1" x14ac:dyDescent="0.3">
      <c r="A377" s="10">
        <f t="shared" si="10"/>
        <v>0.19</v>
      </c>
      <c r="B377" s="312">
        <v>45291</v>
      </c>
      <c r="C377" s="15">
        <v>0</v>
      </c>
      <c r="D377" s="313">
        <v>0.19</v>
      </c>
      <c r="E377" s="15"/>
      <c r="F377" s="115" t="s">
        <v>341</v>
      </c>
      <c r="G377" s="15"/>
      <c r="H377" s="15"/>
      <c r="I377" s="15">
        <v>260</v>
      </c>
      <c r="J377" s="115" t="s">
        <v>3699</v>
      </c>
      <c r="K377" s="10">
        <f t="shared" si="11"/>
        <v>0.19</v>
      </c>
      <c r="L377" s="10">
        <f>VLOOKUP(D377,'Membres 2024'!E$4:G$493,3,FALSE)</f>
        <v>2024</v>
      </c>
    </row>
    <row r="378" spans="1:12" ht="14.25" customHeight="1" x14ac:dyDescent="0.3">
      <c r="A378" s="10">
        <f t="shared" si="10"/>
        <v>0.18</v>
      </c>
      <c r="B378" s="312">
        <v>45291</v>
      </c>
      <c r="C378" s="15">
        <v>0</v>
      </c>
      <c r="D378" s="313">
        <v>0.18</v>
      </c>
      <c r="E378" s="15"/>
      <c r="F378" s="115" t="s">
        <v>2479</v>
      </c>
      <c r="G378" s="15"/>
      <c r="H378" s="15"/>
      <c r="I378" s="15">
        <v>230</v>
      </c>
      <c r="J378" s="115" t="s">
        <v>3700</v>
      </c>
      <c r="K378" s="10">
        <f t="shared" si="11"/>
        <v>0.18</v>
      </c>
      <c r="L378" s="10">
        <f>VLOOKUP(D378,'Membres 2024'!E$4:G$493,3,FALSE)</f>
        <v>2024</v>
      </c>
    </row>
    <row r="379" spans="1:12" ht="14.25" customHeight="1" x14ac:dyDescent="0.3">
      <c r="A379" s="10">
        <f t="shared" si="10"/>
        <v>0.17</v>
      </c>
      <c r="B379" s="312">
        <v>45291</v>
      </c>
      <c r="C379" s="15">
        <v>0</v>
      </c>
      <c r="D379" s="313">
        <v>0.17</v>
      </c>
      <c r="E379" s="15"/>
      <c r="F379" s="115" t="s">
        <v>1020</v>
      </c>
      <c r="G379" s="15"/>
      <c r="H379" s="15"/>
      <c r="I379" s="229">
        <v>230</v>
      </c>
      <c r="J379" s="229" t="s">
        <v>3701</v>
      </c>
      <c r="K379" s="10">
        <f t="shared" si="11"/>
        <v>0.17</v>
      </c>
      <c r="L379" s="10">
        <f>VLOOKUP(D379,'Membres 2024'!E$4:G$493,3,FALSE)</f>
        <v>2024</v>
      </c>
    </row>
    <row r="380" spans="1:12" ht="14.25" customHeight="1" x14ac:dyDescent="0.3">
      <c r="A380" s="10">
        <f t="shared" si="10"/>
        <v>0.16</v>
      </c>
      <c r="B380" s="312">
        <v>45291</v>
      </c>
      <c r="C380" s="15">
        <v>0</v>
      </c>
      <c r="D380" s="313">
        <v>0.16</v>
      </c>
      <c r="E380" s="15"/>
      <c r="F380" s="115" t="s">
        <v>766</v>
      </c>
      <c r="G380" s="15"/>
      <c r="H380" s="15"/>
      <c r="I380" s="15">
        <v>260</v>
      </c>
      <c r="J380" s="115" t="s">
        <v>3702</v>
      </c>
      <c r="K380" s="10">
        <f t="shared" si="11"/>
        <v>0.16</v>
      </c>
      <c r="L380" s="10">
        <f>VLOOKUP(D380,'Membres 2024'!E$4:G$493,3,FALSE)</f>
        <v>2024</v>
      </c>
    </row>
    <row r="381" spans="1:12" ht="14.25" customHeight="1" x14ac:dyDescent="0.3">
      <c r="A381" s="10">
        <f t="shared" si="10"/>
        <v>0.15</v>
      </c>
      <c r="B381" s="312">
        <v>45291</v>
      </c>
      <c r="C381" s="15">
        <v>0</v>
      </c>
      <c r="D381" s="313">
        <v>0.15</v>
      </c>
      <c r="E381" s="15"/>
      <c r="F381" s="15" t="s">
        <v>2693</v>
      </c>
      <c r="G381" s="15"/>
      <c r="H381" s="15"/>
      <c r="I381" s="15">
        <v>260</v>
      </c>
      <c r="J381" s="15" t="s">
        <v>3703</v>
      </c>
      <c r="K381" s="10">
        <f t="shared" si="11"/>
        <v>0.15</v>
      </c>
      <c r="L381" s="10">
        <f>VLOOKUP(D381,'Membres 2024'!E$4:G$493,3,FALSE)</f>
        <v>2024</v>
      </c>
    </row>
    <row r="382" spans="1:12" ht="14.25" customHeight="1" x14ac:dyDescent="0.3">
      <c r="A382" s="10">
        <f t="shared" si="10"/>
        <v>0.14000000000000001</v>
      </c>
      <c r="B382" s="312">
        <v>45291</v>
      </c>
      <c r="C382" s="15">
        <v>0</v>
      </c>
      <c r="D382" s="313">
        <v>0.14000000000000001</v>
      </c>
      <c r="E382" s="15"/>
      <c r="F382" s="15" t="s">
        <v>2664</v>
      </c>
      <c r="G382" s="15"/>
      <c r="H382" s="15"/>
      <c r="I382" s="15">
        <v>230</v>
      </c>
      <c r="J382" s="15" t="s">
        <v>3704</v>
      </c>
      <c r="K382" s="10">
        <f t="shared" si="11"/>
        <v>0.14000000000000001</v>
      </c>
      <c r="L382" s="10">
        <f>VLOOKUP(D382,'Membres 2024'!E$4:G$493,3,FALSE)</f>
        <v>2024</v>
      </c>
    </row>
    <row r="383" spans="1:12" ht="14.25" customHeight="1" x14ac:dyDescent="0.3">
      <c r="A383" s="10">
        <f t="shared" si="10"/>
        <v>0.13</v>
      </c>
      <c r="B383" s="312">
        <v>45291</v>
      </c>
      <c r="C383" s="15">
        <v>0</v>
      </c>
      <c r="D383" s="313">
        <v>0.13</v>
      </c>
      <c r="E383" s="15"/>
      <c r="F383" s="15" t="s">
        <v>2561</v>
      </c>
      <c r="G383" s="15"/>
      <c r="H383" s="15"/>
      <c r="I383" s="15">
        <v>265</v>
      </c>
      <c r="J383" s="15" t="s">
        <v>3705</v>
      </c>
      <c r="K383" s="10">
        <f t="shared" si="11"/>
        <v>0.13</v>
      </c>
      <c r="L383" s="10">
        <f>VLOOKUP(D383,'Membres 2024'!E$4:G$493,3,FALSE)</f>
        <v>2024</v>
      </c>
    </row>
    <row r="384" spans="1:12" ht="14.25" customHeight="1" x14ac:dyDescent="0.3">
      <c r="A384" s="10">
        <f t="shared" si="10"/>
        <v>0.12</v>
      </c>
      <c r="B384" s="312">
        <v>45291</v>
      </c>
      <c r="C384" s="15">
        <v>0</v>
      </c>
      <c r="D384" s="313">
        <v>0.12</v>
      </c>
      <c r="E384" s="15"/>
      <c r="F384" s="15" t="s">
        <v>1704</v>
      </c>
      <c r="G384" s="15"/>
      <c r="H384" s="15"/>
      <c r="I384" s="15">
        <v>265</v>
      </c>
      <c r="J384" s="15" t="s">
        <v>3706</v>
      </c>
      <c r="K384" s="10">
        <f t="shared" si="11"/>
        <v>0.12</v>
      </c>
      <c r="L384" s="10">
        <f>VLOOKUP(D384,'Membres 2024'!E$4:G$493,3,FALSE)</f>
        <v>2024</v>
      </c>
    </row>
    <row r="385" spans="1:12" ht="14.25" customHeight="1" x14ac:dyDescent="0.3">
      <c r="A385" s="10">
        <f t="shared" ref="A385:A398" si="12">D385</f>
        <v>0.11</v>
      </c>
      <c r="B385" s="312">
        <v>45291</v>
      </c>
      <c r="C385" s="15">
        <v>0</v>
      </c>
      <c r="D385" s="313">
        <v>0.11</v>
      </c>
      <c r="E385" s="15"/>
      <c r="F385" s="15" t="s">
        <v>2561</v>
      </c>
      <c r="G385" s="15"/>
      <c r="H385" s="15"/>
      <c r="I385" s="15">
        <v>110</v>
      </c>
      <c r="J385" s="15" t="s">
        <v>3707</v>
      </c>
      <c r="K385" s="10">
        <f t="shared" ref="K385:K398" si="13">D385</f>
        <v>0.11</v>
      </c>
      <c r="L385" s="10">
        <f>VLOOKUP(D385,'Membres 2024'!E$4:G$493,3,FALSE)</f>
        <v>2024</v>
      </c>
    </row>
    <row r="386" spans="1:12" ht="14.25" customHeight="1" x14ac:dyDescent="0.3">
      <c r="A386" s="10">
        <f t="shared" si="12"/>
        <v>0.1</v>
      </c>
      <c r="B386" s="312">
        <v>45291</v>
      </c>
      <c r="C386" s="15">
        <v>0</v>
      </c>
      <c r="D386" s="313">
        <v>0.1</v>
      </c>
      <c r="E386" s="15"/>
      <c r="F386" s="15" t="s">
        <v>2500</v>
      </c>
      <c r="G386" s="15"/>
      <c r="H386" s="15"/>
      <c r="I386" s="15">
        <v>180</v>
      </c>
      <c r="J386" s="15" t="s">
        <v>3708</v>
      </c>
      <c r="K386" s="10">
        <f t="shared" si="13"/>
        <v>0.1</v>
      </c>
      <c r="L386" s="10">
        <f>VLOOKUP(D386,'Membres 2024'!E$4:G$493,3,FALSE)</f>
        <v>2024</v>
      </c>
    </row>
    <row r="387" spans="1:12" ht="14.25" customHeight="1" x14ac:dyDescent="0.3">
      <c r="A387" s="10">
        <f t="shared" si="12"/>
        <v>0.09</v>
      </c>
      <c r="B387" s="312">
        <v>45291</v>
      </c>
      <c r="C387" s="15">
        <v>0</v>
      </c>
      <c r="D387" s="313">
        <v>0.09</v>
      </c>
      <c r="E387" s="15"/>
      <c r="F387" s="15" t="s">
        <v>2455</v>
      </c>
      <c r="G387" s="15"/>
      <c r="H387" s="15"/>
      <c r="I387" s="15">
        <v>265</v>
      </c>
      <c r="J387" s="15" t="s">
        <v>3709</v>
      </c>
      <c r="K387" s="10">
        <f t="shared" si="13"/>
        <v>0.09</v>
      </c>
      <c r="L387" s="10">
        <f>VLOOKUP(D387,'Membres 2024'!E$4:G$493,3,FALSE)</f>
        <v>2024</v>
      </c>
    </row>
    <row r="388" spans="1:12" ht="14.25" customHeight="1" x14ac:dyDescent="0.3">
      <c r="A388" s="10">
        <f t="shared" si="12"/>
        <v>0.08</v>
      </c>
      <c r="B388" s="312">
        <v>45291</v>
      </c>
      <c r="C388" s="15">
        <v>0</v>
      </c>
      <c r="D388" s="313">
        <v>0.08</v>
      </c>
      <c r="E388" s="15"/>
      <c r="F388" s="15" t="s">
        <v>1704</v>
      </c>
      <c r="G388" s="15"/>
      <c r="H388" s="15"/>
      <c r="I388" s="15">
        <v>110</v>
      </c>
      <c r="J388" s="15" t="s">
        <v>3710</v>
      </c>
      <c r="K388" s="10">
        <f t="shared" si="13"/>
        <v>0.08</v>
      </c>
      <c r="L388" s="10">
        <f>VLOOKUP(D388,'Membres 2024'!E$4:G$493,3,FALSE)</f>
        <v>2024</v>
      </c>
    </row>
    <row r="389" spans="1:12" ht="14.25" customHeight="1" x14ac:dyDescent="0.3">
      <c r="A389" s="10">
        <f t="shared" si="12"/>
        <v>7.0000000000000007E-2</v>
      </c>
      <c r="B389" s="312">
        <v>45291</v>
      </c>
      <c r="C389" s="15">
        <v>0</v>
      </c>
      <c r="D389" s="313">
        <v>7.0000000000000007E-2</v>
      </c>
      <c r="E389" s="15"/>
      <c r="F389" s="15" t="s">
        <v>1575</v>
      </c>
      <c r="G389" s="15"/>
      <c r="H389" s="15"/>
      <c r="I389" s="15">
        <v>230</v>
      </c>
      <c r="J389" s="15" t="s">
        <v>3711</v>
      </c>
      <c r="K389" s="10">
        <f t="shared" si="13"/>
        <v>7.0000000000000007E-2</v>
      </c>
      <c r="L389" s="10">
        <f>VLOOKUP(D389,'Membres 2024'!E$4:G$493,3,FALSE)</f>
        <v>2024</v>
      </c>
    </row>
    <row r="390" spans="1:12" ht="14.25" customHeight="1" x14ac:dyDescent="0.3">
      <c r="A390" s="10">
        <f t="shared" si="12"/>
        <v>0.06</v>
      </c>
      <c r="B390" s="312">
        <v>45291</v>
      </c>
      <c r="C390" s="15">
        <v>0</v>
      </c>
      <c r="D390" s="313">
        <v>0.06</v>
      </c>
      <c r="E390" s="15"/>
      <c r="F390" s="15" t="s">
        <v>1495</v>
      </c>
      <c r="G390" s="15"/>
      <c r="H390" s="15"/>
      <c r="I390" s="15">
        <v>210</v>
      </c>
      <c r="J390" s="15" t="s">
        <v>3712</v>
      </c>
      <c r="K390" s="10">
        <f t="shared" si="13"/>
        <v>0.06</v>
      </c>
      <c r="L390" s="10">
        <f>VLOOKUP(D390,'Membres 2024'!E$4:G$493,3,FALSE)</f>
        <v>2024</v>
      </c>
    </row>
    <row r="391" spans="1:12" ht="14.25" customHeight="1" x14ac:dyDescent="0.3">
      <c r="A391" s="10">
        <f t="shared" si="12"/>
        <v>0.05</v>
      </c>
      <c r="B391" s="312">
        <v>45291</v>
      </c>
      <c r="C391" s="15">
        <v>0</v>
      </c>
      <c r="D391" s="313">
        <v>0.05</v>
      </c>
      <c r="E391" s="15"/>
      <c r="F391" s="15" t="s">
        <v>1293</v>
      </c>
      <c r="G391" s="15"/>
      <c r="H391" s="15"/>
      <c r="I391" s="15">
        <v>180</v>
      </c>
      <c r="J391" s="15" t="s">
        <v>3713</v>
      </c>
      <c r="K391" s="10">
        <f t="shared" si="13"/>
        <v>0.05</v>
      </c>
      <c r="L391" s="10">
        <f>VLOOKUP(D391,'Membres 2024'!E$4:G$493,3,FALSE)</f>
        <v>2024</v>
      </c>
    </row>
    <row r="392" spans="1:12" ht="14.25" customHeight="1" x14ac:dyDescent="0.3">
      <c r="A392" s="10">
        <f t="shared" si="12"/>
        <v>0.04</v>
      </c>
      <c r="B392" s="312">
        <v>45291</v>
      </c>
      <c r="C392" s="15">
        <v>0</v>
      </c>
      <c r="D392" s="313">
        <v>0.04</v>
      </c>
      <c r="E392" s="15"/>
      <c r="F392" s="15" t="s">
        <v>782</v>
      </c>
      <c r="G392" s="15"/>
      <c r="H392" s="15"/>
      <c r="I392" s="15">
        <v>110</v>
      </c>
      <c r="J392" s="15" t="s">
        <v>3714</v>
      </c>
      <c r="K392" s="10">
        <f t="shared" si="13"/>
        <v>0.04</v>
      </c>
      <c r="L392" s="10">
        <f>VLOOKUP(D392,'Membres 2024'!E$4:G$493,3,FALSE)</f>
        <v>2024</v>
      </c>
    </row>
    <row r="393" spans="1:12" ht="14.25" customHeight="1" x14ac:dyDescent="0.3">
      <c r="A393" s="10">
        <f t="shared" si="12"/>
        <v>0.03</v>
      </c>
      <c r="B393" s="312">
        <v>45291</v>
      </c>
      <c r="C393" s="15">
        <v>0</v>
      </c>
      <c r="D393" s="313">
        <v>0.03</v>
      </c>
      <c r="E393" s="15"/>
      <c r="F393" s="15" t="s">
        <v>774</v>
      </c>
      <c r="G393" s="15"/>
      <c r="H393" s="15"/>
      <c r="I393" s="15">
        <v>230</v>
      </c>
      <c r="J393" s="15" t="s">
        <v>3715</v>
      </c>
      <c r="K393" s="10">
        <f t="shared" si="13"/>
        <v>0.03</v>
      </c>
      <c r="L393" s="10">
        <f>VLOOKUP(D393,'Membres 2024'!E$4:G$493,3,FALSE)</f>
        <v>2024</v>
      </c>
    </row>
    <row r="394" spans="1:12" ht="14.25" customHeight="1" x14ac:dyDescent="0.3">
      <c r="A394" s="10">
        <f t="shared" si="12"/>
        <v>0.02</v>
      </c>
      <c r="B394" s="312">
        <v>45291</v>
      </c>
      <c r="C394" s="15">
        <v>0</v>
      </c>
      <c r="D394" s="313">
        <v>0.02</v>
      </c>
      <c r="E394" s="15"/>
      <c r="F394" s="15" t="s">
        <v>443</v>
      </c>
      <c r="G394" s="15"/>
      <c r="H394" s="15"/>
      <c r="I394" s="15">
        <v>180</v>
      </c>
      <c r="J394" s="15" t="s">
        <v>3716</v>
      </c>
      <c r="K394" s="10">
        <f t="shared" si="13"/>
        <v>0.02</v>
      </c>
      <c r="L394" s="10">
        <f>VLOOKUP(D394,'Membres 2024'!E$4:G$493,3,FALSE)</f>
        <v>2024</v>
      </c>
    </row>
    <row r="395" spans="1:12" ht="14.25" customHeight="1" x14ac:dyDescent="0.3">
      <c r="A395" s="10">
        <f t="shared" si="12"/>
        <v>0.01</v>
      </c>
      <c r="B395" s="312">
        <v>45291</v>
      </c>
      <c r="C395" s="15">
        <v>0</v>
      </c>
      <c r="D395" s="313">
        <v>0.01</v>
      </c>
      <c r="E395" s="15"/>
      <c r="F395" s="15" t="s">
        <v>189</v>
      </c>
      <c r="G395" s="15"/>
      <c r="H395" s="15"/>
      <c r="I395" s="15">
        <v>370</v>
      </c>
      <c r="J395" s="15" t="s">
        <v>3717</v>
      </c>
      <c r="K395" s="10">
        <f t="shared" si="13"/>
        <v>0.01</v>
      </c>
      <c r="L395" s="10">
        <f>VLOOKUP(D395,'Membres 2024'!E$4:G$493,3,FALSE)</f>
        <v>2024</v>
      </c>
    </row>
    <row r="396" spans="1:12" ht="14.25" customHeight="1" x14ac:dyDescent="0.3">
      <c r="A396" s="10">
        <f t="shared" si="12"/>
        <v>0</v>
      </c>
      <c r="B396" s="312"/>
      <c r="C396" s="15"/>
      <c r="D396" s="15"/>
      <c r="E396" s="15"/>
      <c r="F396" s="15"/>
      <c r="G396" s="15"/>
      <c r="H396" s="15"/>
      <c r="I396" s="15"/>
      <c r="J396" s="15"/>
      <c r="K396" s="10">
        <f t="shared" si="13"/>
        <v>0</v>
      </c>
      <c r="L396" s="10" t="e">
        <f>VLOOKUP(D396,'Membres 2024'!E$4:G$493,3,FALSE)</f>
        <v>#N/A</v>
      </c>
    </row>
    <row r="397" spans="1:12" ht="14.25" customHeight="1" x14ac:dyDescent="0.3">
      <c r="A397" s="10">
        <f t="shared" si="12"/>
        <v>0</v>
      </c>
      <c r="B397" s="312"/>
      <c r="C397" s="15"/>
      <c r="D397" s="15"/>
      <c r="E397" s="15"/>
      <c r="F397" s="15"/>
      <c r="G397" s="15"/>
      <c r="H397" s="15"/>
      <c r="I397" s="15"/>
      <c r="J397" s="15"/>
      <c r="K397" s="10">
        <f t="shared" si="13"/>
        <v>0</v>
      </c>
      <c r="L397" s="10" t="e">
        <f>VLOOKUP(D397,'Membres 2024'!E$4:G$493,3,FALSE)</f>
        <v>#N/A</v>
      </c>
    </row>
    <row r="398" spans="1:12" ht="14.25" customHeight="1" x14ac:dyDescent="0.3">
      <c r="A398" s="10">
        <f t="shared" si="12"/>
        <v>0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0">
        <f t="shared" si="13"/>
        <v>0</v>
      </c>
      <c r="L398" s="10" t="e">
        <f>VLOOKUP(D398,'Membres 2024'!E$4:G$493,3,FALSE)</f>
        <v>#N/A</v>
      </c>
    </row>
    <row r="399" spans="1:12" ht="14.25" customHeight="1" x14ac:dyDescent="0.3">
      <c r="A399" s="7"/>
      <c r="K399" s="7"/>
      <c r="L399" s="7"/>
    </row>
    <row r="400" spans="1:12" ht="14.25" customHeight="1" x14ac:dyDescent="0.3">
      <c r="A400" s="7"/>
      <c r="K400" s="7"/>
      <c r="L400" s="7"/>
    </row>
    <row r="401" spans="1:12" ht="14.25" customHeight="1" x14ac:dyDescent="0.3">
      <c r="A401" s="7"/>
      <c r="K401" s="7"/>
      <c r="L401" s="7"/>
    </row>
    <row r="402" spans="1:12" ht="14.25" customHeight="1" x14ac:dyDescent="0.3">
      <c r="A402" s="7"/>
      <c r="K402" s="7"/>
      <c r="L402" s="7"/>
    </row>
    <row r="403" spans="1:12" ht="14.25" customHeight="1" x14ac:dyDescent="0.3">
      <c r="A403" s="7"/>
      <c r="K403" s="7"/>
      <c r="L403" s="7"/>
    </row>
    <row r="404" spans="1:12" ht="14.25" customHeight="1" x14ac:dyDescent="0.3">
      <c r="A404" s="7"/>
      <c r="K404" s="7"/>
      <c r="L404" s="7"/>
    </row>
    <row r="405" spans="1:12" ht="14.25" customHeight="1" x14ac:dyDescent="0.3">
      <c r="A405" s="7"/>
      <c r="K405" s="7"/>
      <c r="L405" s="7"/>
    </row>
    <row r="406" spans="1:12" ht="14.25" customHeight="1" x14ac:dyDescent="0.3">
      <c r="A406" s="7"/>
      <c r="K406" s="7"/>
      <c r="L406" s="7"/>
    </row>
    <row r="407" spans="1:12" ht="14.25" customHeight="1" x14ac:dyDescent="0.3">
      <c r="A407" s="7"/>
      <c r="K407" s="7"/>
      <c r="L407" s="7"/>
    </row>
    <row r="408" spans="1:12" ht="14.25" customHeight="1" x14ac:dyDescent="0.3">
      <c r="A408" s="7"/>
      <c r="K408" s="7"/>
      <c r="L408" s="7"/>
    </row>
    <row r="409" spans="1:12" ht="14.25" customHeight="1" x14ac:dyDescent="0.3">
      <c r="A409" s="7"/>
      <c r="K409" s="7"/>
      <c r="L409" s="7"/>
    </row>
    <row r="410" spans="1:12" ht="14.25" customHeight="1" x14ac:dyDescent="0.3">
      <c r="A410" s="7"/>
      <c r="K410" s="7"/>
      <c r="L410" s="7"/>
    </row>
    <row r="411" spans="1:12" ht="14.25" customHeight="1" x14ac:dyDescent="0.3">
      <c r="A411" s="7"/>
      <c r="K411" s="7"/>
      <c r="L411" s="7"/>
    </row>
    <row r="412" spans="1:12" ht="14.25" customHeight="1" x14ac:dyDescent="0.3">
      <c r="A412" s="7"/>
      <c r="K412" s="7"/>
      <c r="L412" s="7"/>
    </row>
    <row r="413" spans="1:12" ht="14.25" customHeight="1" x14ac:dyDescent="0.3">
      <c r="A413" s="7"/>
      <c r="K413" s="7"/>
      <c r="L413" s="7"/>
    </row>
    <row r="414" spans="1:12" ht="14.25" customHeight="1" x14ac:dyDescent="0.3">
      <c r="A414" s="7"/>
      <c r="K414" s="7"/>
      <c r="L414" s="7"/>
    </row>
    <row r="415" spans="1:12" ht="14.25" customHeight="1" x14ac:dyDescent="0.3">
      <c r="A415" s="7"/>
      <c r="K415" s="7"/>
      <c r="L415" s="7"/>
    </row>
    <row r="416" spans="1:12" ht="14.25" customHeight="1" x14ac:dyDescent="0.3">
      <c r="A416" s="7"/>
      <c r="K416" s="7"/>
      <c r="L416" s="7"/>
    </row>
    <row r="417" spans="1:12" ht="14.25" customHeight="1" x14ac:dyDescent="0.3">
      <c r="A417" s="7"/>
      <c r="K417" s="7"/>
      <c r="L417" s="7"/>
    </row>
    <row r="418" spans="1:12" ht="14.25" customHeight="1" x14ac:dyDescent="0.3">
      <c r="A418" s="7"/>
      <c r="K418" s="7"/>
      <c r="L418" s="7"/>
    </row>
    <row r="419" spans="1:12" ht="14.25" customHeight="1" x14ac:dyDescent="0.3">
      <c r="A419" s="7"/>
      <c r="K419" s="7"/>
      <c r="L419" s="7"/>
    </row>
    <row r="420" spans="1:12" ht="14.25" customHeight="1" x14ac:dyDescent="0.3">
      <c r="A420" s="7"/>
      <c r="K420" s="7"/>
      <c r="L420" s="7"/>
    </row>
    <row r="421" spans="1:12" ht="14.25" customHeight="1" x14ac:dyDescent="0.3">
      <c r="A421" s="7"/>
      <c r="K421" s="7"/>
      <c r="L421" s="7"/>
    </row>
    <row r="422" spans="1:12" ht="14.25" customHeight="1" x14ac:dyDescent="0.3">
      <c r="A422" s="7"/>
      <c r="K422" s="7"/>
      <c r="L422" s="7"/>
    </row>
    <row r="423" spans="1:12" ht="14.25" customHeight="1" x14ac:dyDescent="0.3">
      <c r="A423" s="7"/>
      <c r="K423" s="7"/>
      <c r="L423" s="7"/>
    </row>
    <row r="424" spans="1:12" ht="14.25" customHeight="1" x14ac:dyDescent="0.3">
      <c r="A424" s="7"/>
      <c r="K424" s="7"/>
      <c r="L424" s="7"/>
    </row>
    <row r="425" spans="1:12" ht="14.25" customHeight="1" x14ac:dyDescent="0.3">
      <c r="A425" s="7"/>
      <c r="K425" s="7"/>
      <c r="L425" s="7"/>
    </row>
    <row r="426" spans="1:12" ht="14.25" customHeight="1" x14ac:dyDescent="0.3">
      <c r="A426" s="7"/>
      <c r="K426" s="7"/>
      <c r="L426" s="7"/>
    </row>
    <row r="427" spans="1:12" ht="14.25" customHeight="1" x14ac:dyDescent="0.3">
      <c r="A427" s="7"/>
      <c r="K427" s="7"/>
      <c r="L427" s="7"/>
    </row>
    <row r="428" spans="1:12" ht="14.25" customHeight="1" x14ac:dyDescent="0.3">
      <c r="A428" s="7"/>
      <c r="K428" s="7"/>
      <c r="L428" s="7"/>
    </row>
    <row r="429" spans="1:12" ht="14.25" customHeight="1" x14ac:dyDescent="0.3">
      <c r="A429" s="7"/>
      <c r="K429" s="7"/>
      <c r="L429" s="7"/>
    </row>
    <row r="430" spans="1:12" ht="14.25" customHeight="1" x14ac:dyDescent="0.3">
      <c r="A430" s="7"/>
      <c r="K430" s="7"/>
      <c r="L430" s="7"/>
    </row>
    <row r="431" spans="1:12" ht="14.25" customHeight="1" x14ac:dyDescent="0.3">
      <c r="A431" s="7"/>
      <c r="K431" s="7"/>
      <c r="L431" s="7"/>
    </row>
    <row r="432" spans="1:12" ht="14.25" customHeight="1" x14ac:dyDescent="0.3">
      <c r="A432" s="7"/>
      <c r="K432" s="7"/>
      <c r="L432" s="7"/>
    </row>
    <row r="433" spans="1:12" ht="14.25" customHeight="1" x14ac:dyDescent="0.3">
      <c r="A433" s="7"/>
      <c r="K433" s="7"/>
      <c r="L433" s="7"/>
    </row>
    <row r="434" spans="1:12" ht="14.25" customHeight="1" x14ac:dyDescent="0.3">
      <c r="A434" s="7"/>
      <c r="K434" s="7"/>
      <c r="L434" s="7"/>
    </row>
    <row r="435" spans="1:12" ht="14.25" customHeight="1" x14ac:dyDescent="0.3">
      <c r="A435" s="7"/>
      <c r="K435" s="7"/>
      <c r="L435" s="7"/>
    </row>
    <row r="436" spans="1:12" ht="14.25" customHeight="1" x14ac:dyDescent="0.3">
      <c r="A436" s="7"/>
      <c r="K436" s="7"/>
      <c r="L436" s="7"/>
    </row>
    <row r="437" spans="1:12" ht="14.25" customHeight="1" x14ac:dyDescent="0.3">
      <c r="A437" s="7"/>
      <c r="K437" s="7"/>
      <c r="L437" s="7"/>
    </row>
    <row r="438" spans="1:12" ht="14.25" customHeight="1" x14ac:dyDescent="0.3">
      <c r="A438" s="7"/>
      <c r="K438" s="7"/>
      <c r="L438" s="7"/>
    </row>
    <row r="439" spans="1:12" ht="14.25" customHeight="1" x14ac:dyDescent="0.3">
      <c r="A439" s="7"/>
      <c r="K439" s="7"/>
      <c r="L439" s="7"/>
    </row>
    <row r="440" spans="1:12" ht="14.25" customHeight="1" x14ac:dyDescent="0.3">
      <c r="A440" s="7"/>
      <c r="K440" s="7"/>
      <c r="L440" s="7"/>
    </row>
    <row r="441" spans="1:12" ht="14.25" customHeight="1" x14ac:dyDescent="0.3">
      <c r="A441" s="7"/>
      <c r="K441" s="7"/>
      <c r="L441" s="7"/>
    </row>
    <row r="442" spans="1:12" ht="14.25" customHeight="1" x14ac:dyDescent="0.3">
      <c r="A442" s="7"/>
      <c r="K442" s="7"/>
      <c r="L442" s="7"/>
    </row>
    <row r="443" spans="1:12" ht="14.25" customHeight="1" x14ac:dyDescent="0.3">
      <c r="A443" s="7"/>
      <c r="K443" s="7"/>
      <c r="L443" s="7"/>
    </row>
    <row r="444" spans="1:12" ht="14.25" customHeight="1" x14ac:dyDescent="0.3">
      <c r="A444" s="7"/>
      <c r="K444" s="7"/>
      <c r="L444" s="7"/>
    </row>
    <row r="445" spans="1:12" ht="14.25" customHeight="1" x14ac:dyDescent="0.3">
      <c r="A445" s="7"/>
      <c r="K445" s="7"/>
      <c r="L445" s="7"/>
    </row>
    <row r="446" spans="1:12" ht="14.25" customHeight="1" x14ac:dyDescent="0.3">
      <c r="A446" s="7"/>
      <c r="K446" s="7"/>
      <c r="L446" s="7"/>
    </row>
    <row r="447" spans="1:12" ht="14.25" customHeight="1" x14ac:dyDescent="0.3">
      <c r="A447" s="7"/>
      <c r="K447" s="7"/>
      <c r="L447" s="7"/>
    </row>
    <row r="448" spans="1:12" ht="14.25" customHeight="1" x14ac:dyDescent="0.3">
      <c r="A448" s="7"/>
      <c r="K448" s="7"/>
      <c r="L448" s="7"/>
    </row>
    <row r="449" spans="1:12" ht="14.25" customHeight="1" x14ac:dyDescent="0.3">
      <c r="A449" s="7"/>
      <c r="K449" s="7"/>
      <c r="L449" s="7"/>
    </row>
    <row r="450" spans="1:12" ht="14.25" customHeight="1" x14ac:dyDescent="0.3">
      <c r="A450" s="7"/>
      <c r="K450" s="7"/>
      <c r="L450" s="7"/>
    </row>
    <row r="451" spans="1:12" ht="14.25" customHeight="1" x14ac:dyDescent="0.3">
      <c r="A451" s="7"/>
      <c r="K451" s="7"/>
      <c r="L451" s="7"/>
    </row>
    <row r="452" spans="1:12" ht="14.25" customHeight="1" x14ac:dyDescent="0.3">
      <c r="A452" s="7"/>
      <c r="K452" s="7"/>
      <c r="L452" s="7"/>
    </row>
    <row r="453" spans="1:12" ht="14.25" customHeight="1" x14ac:dyDescent="0.3">
      <c r="A453" s="7"/>
      <c r="K453" s="7"/>
      <c r="L453" s="7"/>
    </row>
    <row r="454" spans="1:12" ht="14.25" customHeight="1" x14ac:dyDescent="0.3">
      <c r="A454" s="7"/>
      <c r="K454" s="7"/>
      <c r="L454" s="7"/>
    </row>
    <row r="455" spans="1:12" ht="14.25" customHeight="1" x14ac:dyDescent="0.3">
      <c r="A455" s="7"/>
      <c r="K455" s="7"/>
      <c r="L455" s="7"/>
    </row>
    <row r="456" spans="1:12" ht="14.25" customHeight="1" x14ac:dyDescent="0.3">
      <c r="A456" s="7"/>
      <c r="K456" s="7"/>
      <c r="L456" s="7"/>
    </row>
    <row r="457" spans="1:12" ht="14.25" customHeight="1" x14ac:dyDescent="0.3">
      <c r="A457" s="7"/>
      <c r="K457" s="7"/>
      <c r="L457" s="7"/>
    </row>
    <row r="458" spans="1:12" ht="14.25" customHeight="1" x14ac:dyDescent="0.3">
      <c r="A458" s="7"/>
      <c r="K458" s="7"/>
      <c r="L458" s="7"/>
    </row>
    <row r="459" spans="1:12" ht="14.25" customHeight="1" x14ac:dyDescent="0.3">
      <c r="A459" s="7"/>
      <c r="K459" s="7"/>
      <c r="L459" s="7"/>
    </row>
    <row r="460" spans="1:12" ht="14.25" customHeight="1" x14ac:dyDescent="0.3">
      <c r="A460" s="7"/>
      <c r="K460" s="7"/>
      <c r="L460" s="7"/>
    </row>
    <row r="461" spans="1:12" ht="14.25" customHeight="1" x14ac:dyDescent="0.3">
      <c r="A461" s="7"/>
      <c r="K461" s="7"/>
      <c r="L461" s="7"/>
    </row>
    <row r="462" spans="1:12" ht="14.25" customHeight="1" x14ac:dyDescent="0.3">
      <c r="A462" s="7"/>
      <c r="K462" s="7"/>
      <c r="L462" s="7"/>
    </row>
    <row r="463" spans="1:12" ht="14.25" customHeight="1" x14ac:dyDescent="0.3">
      <c r="A463" s="7"/>
      <c r="K463" s="7"/>
      <c r="L463" s="7"/>
    </row>
    <row r="464" spans="1:12" ht="14.25" customHeight="1" x14ac:dyDescent="0.3">
      <c r="A464" s="7"/>
      <c r="K464" s="7"/>
      <c r="L464" s="7"/>
    </row>
    <row r="465" spans="1:12" ht="14.25" customHeight="1" x14ac:dyDescent="0.3">
      <c r="A465" s="7"/>
      <c r="K465" s="7"/>
      <c r="L465" s="7"/>
    </row>
    <row r="466" spans="1:12" ht="14.25" customHeight="1" x14ac:dyDescent="0.3">
      <c r="A466" s="7"/>
      <c r="K466" s="7"/>
      <c r="L466" s="7"/>
    </row>
    <row r="467" spans="1:12" ht="14.25" customHeight="1" x14ac:dyDescent="0.3">
      <c r="A467" s="7"/>
      <c r="K467" s="7"/>
      <c r="L467" s="7"/>
    </row>
    <row r="468" spans="1:12" ht="14.25" customHeight="1" x14ac:dyDescent="0.3">
      <c r="A468" s="7"/>
      <c r="K468" s="7"/>
      <c r="L468" s="7"/>
    </row>
    <row r="469" spans="1:12" ht="14.25" customHeight="1" x14ac:dyDescent="0.3">
      <c r="A469" s="7"/>
      <c r="K469" s="7"/>
      <c r="L469" s="7"/>
    </row>
    <row r="470" spans="1:12" ht="14.25" customHeight="1" x14ac:dyDescent="0.3">
      <c r="A470" s="7"/>
      <c r="K470" s="7"/>
      <c r="L470" s="7"/>
    </row>
    <row r="471" spans="1:12" ht="14.25" customHeight="1" x14ac:dyDescent="0.3">
      <c r="A471" s="7"/>
      <c r="K471" s="7"/>
      <c r="L471" s="7"/>
    </row>
    <row r="472" spans="1:12" ht="14.25" customHeight="1" x14ac:dyDescent="0.3">
      <c r="A472" s="7"/>
      <c r="K472" s="7"/>
      <c r="L472" s="7"/>
    </row>
    <row r="473" spans="1:12" ht="14.25" customHeight="1" x14ac:dyDescent="0.3">
      <c r="A473" s="7"/>
      <c r="K473" s="7"/>
      <c r="L473" s="7"/>
    </row>
    <row r="474" spans="1:12" ht="14.25" customHeight="1" x14ac:dyDescent="0.3">
      <c r="A474" s="7"/>
      <c r="K474" s="7"/>
      <c r="L474" s="7"/>
    </row>
    <row r="475" spans="1:12" ht="14.25" customHeight="1" x14ac:dyDescent="0.3">
      <c r="A475" s="7"/>
      <c r="K475" s="7"/>
      <c r="L475" s="7"/>
    </row>
    <row r="476" spans="1:12" ht="14.25" customHeight="1" x14ac:dyDescent="0.3">
      <c r="A476" s="7"/>
      <c r="K476" s="7"/>
      <c r="L476" s="7"/>
    </row>
    <row r="477" spans="1:12" ht="14.25" customHeight="1" x14ac:dyDescent="0.3">
      <c r="A477" s="7"/>
      <c r="K477" s="7"/>
      <c r="L477" s="7"/>
    </row>
    <row r="478" spans="1:12" ht="14.25" customHeight="1" x14ac:dyDescent="0.3">
      <c r="A478" s="7"/>
      <c r="K478" s="7"/>
      <c r="L478" s="7"/>
    </row>
    <row r="479" spans="1:12" ht="14.25" customHeight="1" x14ac:dyDescent="0.3">
      <c r="A479" s="7"/>
      <c r="K479" s="7"/>
      <c r="L479" s="7"/>
    </row>
    <row r="480" spans="1:12" ht="14.25" customHeight="1" x14ac:dyDescent="0.3">
      <c r="A480" s="7"/>
      <c r="K480" s="7"/>
      <c r="L480" s="7"/>
    </row>
    <row r="481" spans="1:12" ht="14.25" customHeight="1" x14ac:dyDescent="0.3">
      <c r="A481" s="7"/>
      <c r="K481" s="7"/>
      <c r="L481" s="7"/>
    </row>
    <row r="482" spans="1:12" ht="14.25" customHeight="1" x14ac:dyDescent="0.3">
      <c r="A482" s="7"/>
      <c r="K482" s="7"/>
      <c r="L482" s="7"/>
    </row>
    <row r="483" spans="1:12" ht="14.25" customHeight="1" x14ac:dyDescent="0.3">
      <c r="A483" s="7"/>
      <c r="K483" s="7"/>
      <c r="L483" s="7"/>
    </row>
    <row r="484" spans="1:12" ht="14.25" customHeight="1" x14ac:dyDescent="0.3">
      <c r="A484" s="7"/>
      <c r="K484" s="7"/>
      <c r="L484" s="7"/>
    </row>
    <row r="485" spans="1:12" ht="14.25" customHeight="1" x14ac:dyDescent="0.3">
      <c r="A485" s="7"/>
      <c r="K485" s="7"/>
      <c r="L485" s="7"/>
    </row>
    <row r="486" spans="1:12" ht="14.25" customHeight="1" x14ac:dyDescent="0.3">
      <c r="A486" s="7"/>
      <c r="K486" s="7"/>
      <c r="L486" s="7"/>
    </row>
    <row r="487" spans="1:12" ht="14.25" customHeight="1" x14ac:dyDescent="0.3">
      <c r="A487" s="7"/>
      <c r="K487" s="7"/>
      <c r="L487" s="7"/>
    </row>
    <row r="488" spans="1:12" ht="14.25" customHeight="1" x14ac:dyDescent="0.3">
      <c r="A488" s="7"/>
      <c r="K488" s="7"/>
      <c r="L488" s="7"/>
    </row>
    <row r="489" spans="1:12" ht="14.25" customHeight="1" x14ac:dyDescent="0.3">
      <c r="A489" s="7"/>
      <c r="K489" s="7"/>
      <c r="L489" s="7"/>
    </row>
    <row r="490" spans="1:12" ht="14.25" customHeight="1" x14ac:dyDescent="0.3">
      <c r="A490" s="7"/>
      <c r="K490" s="7"/>
      <c r="L490" s="7"/>
    </row>
    <row r="491" spans="1:12" ht="14.25" customHeight="1" x14ac:dyDescent="0.3">
      <c r="A491" s="7"/>
      <c r="K491" s="7"/>
      <c r="L491" s="7"/>
    </row>
    <row r="492" spans="1:12" ht="14.25" customHeight="1" x14ac:dyDescent="0.3">
      <c r="A492" s="7"/>
      <c r="K492" s="7"/>
      <c r="L492" s="7"/>
    </row>
    <row r="493" spans="1:12" ht="14.25" customHeight="1" x14ac:dyDescent="0.3">
      <c r="A493" s="7"/>
      <c r="K493" s="7"/>
      <c r="L493" s="7"/>
    </row>
    <row r="494" spans="1:12" ht="14.25" customHeight="1" x14ac:dyDescent="0.3">
      <c r="A494" s="7"/>
      <c r="K494" s="7"/>
      <c r="L494" s="7"/>
    </row>
    <row r="495" spans="1:12" ht="14.25" customHeight="1" x14ac:dyDescent="0.3">
      <c r="A495" s="7"/>
      <c r="K495" s="7"/>
      <c r="L495" s="7"/>
    </row>
    <row r="496" spans="1:12" ht="14.25" customHeight="1" x14ac:dyDescent="0.3">
      <c r="A496" s="7"/>
      <c r="K496" s="7"/>
      <c r="L496" s="7"/>
    </row>
    <row r="497" spans="1:12" ht="14.25" customHeight="1" x14ac:dyDescent="0.3">
      <c r="A497" s="7"/>
      <c r="K497" s="7"/>
      <c r="L497" s="7"/>
    </row>
    <row r="498" spans="1:12" ht="14.25" customHeight="1" x14ac:dyDescent="0.3">
      <c r="A498" s="7"/>
      <c r="K498" s="7"/>
      <c r="L498" s="7"/>
    </row>
    <row r="499" spans="1:12" ht="14.25" customHeight="1" x14ac:dyDescent="0.3">
      <c r="A499" s="7"/>
      <c r="K499" s="7"/>
      <c r="L499" s="7"/>
    </row>
    <row r="500" spans="1:12" ht="14.25" customHeight="1" x14ac:dyDescent="0.3">
      <c r="A500" s="7"/>
      <c r="K500" s="7"/>
      <c r="L500" s="7"/>
    </row>
    <row r="501" spans="1:12" ht="14.25" customHeight="1" x14ac:dyDescent="0.3">
      <c r="A501" s="7"/>
      <c r="K501" s="7"/>
      <c r="L501" s="7"/>
    </row>
    <row r="502" spans="1:12" ht="14.25" customHeight="1" x14ac:dyDescent="0.3">
      <c r="A502" s="7"/>
      <c r="K502" s="7"/>
      <c r="L502" s="7"/>
    </row>
    <row r="503" spans="1:12" ht="14.25" customHeight="1" x14ac:dyDescent="0.3">
      <c r="A503" s="7"/>
      <c r="K503" s="7"/>
      <c r="L503" s="7"/>
    </row>
    <row r="504" spans="1:12" ht="14.25" customHeight="1" x14ac:dyDescent="0.3">
      <c r="A504" s="7"/>
      <c r="K504" s="7"/>
      <c r="L504" s="7"/>
    </row>
    <row r="505" spans="1:12" ht="14.25" customHeight="1" x14ac:dyDescent="0.3">
      <c r="A505" s="7"/>
      <c r="K505" s="7"/>
      <c r="L505" s="7"/>
    </row>
    <row r="506" spans="1:12" ht="14.25" customHeight="1" x14ac:dyDescent="0.3">
      <c r="A506" s="7"/>
      <c r="K506" s="7"/>
      <c r="L506" s="7"/>
    </row>
    <row r="507" spans="1:12" ht="14.25" customHeight="1" x14ac:dyDescent="0.3">
      <c r="A507" s="7"/>
      <c r="K507" s="7"/>
      <c r="L507" s="7"/>
    </row>
    <row r="508" spans="1:12" ht="14.25" customHeight="1" x14ac:dyDescent="0.3">
      <c r="A508" s="7"/>
      <c r="K508" s="7"/>
      <c r="L508" s="7"/>
    </row>
    <row r="509" spans="1:12" ht="14.25" customHeight="1" x14ac:dyDescent="0.3">
      <c r="A509" s="7"/>
      <c r="K509" s="7"/>
      <c r="L509" s="7"/>
    </row>
    <row r="510" spans="1:12" ht="14.25" customHeight="1" x14ac:dyDescent="0.3">
      <c r="A510" s="7"/>
      <c r="K510" s="7"/>
      <c r="L510" s="7"/>
    </row>
    <row r="511" spans="1:12" ht="14.25" customHeight="1" x14ac:dyDescent="0.3">
      <c r="A511" s="7"/>
      <c r="K511" s="7"/>
      <c r="L511" s="7"/>
    </row>
    <row r="512" spans="1:12" ht="14.25" customHeight="1" x14ac:dyDescent="0.3">
      <c r="A512" s="7"/>
      <c r="K512" s="7"/>
      <c r="L512" s="7"/>
    </row>
    <row r="513" spans="1:12" ht="14.25" customHeight="1" x14ac:dyDescent="0.3">
      <c r="A513" s="7"/>
      <c r="K513" s="7"/>
      <c r="L513" s="7"/>
    </row>
    <row r="514" spans="1:12" ht="14.25" customHeight="1" x14ac:dyDescent="0.3">
      <c r="A514" s="7"/>
      <c r="K514" s="7"/>
      <c r="L514" s="7"/>
    </row>
    <row r="515" spans="1:12" ht="14.25" customHeight="1" x14ac:dyDescent="0.3">
      <c r="A515" s="7"/>
      <c r="K515" s="7"/>
      <c r="L515" s="7"/>
    </row>
    <row r="516" spans="1:12" ht="14.25" customHeight="1" x14ac:dyDescent="0.3">
      <c r="A516" s="7"/>
      <c r="K516" s="7"/>
      <c r="L516" s="7"/>
    </row>
    <row r="517" spans="1:12" ht="14.25" customHeight="1" x14ac:dyDescent="0.3">
      <c r="A517" s="7"/>
      <c r="K517" s="7"/>
      <c r="L517" s="7"/>
    </row>
    <row r="518" spans="1:12" ht="14.25" customHeight="1" x14ac:dyDescent="0.3">
      <c r="A518" s="7"/>
      <c r="K518" s="7"/>
      <c r="L518" s="7"/>
    </row>
    <row r="519" spans="1:12" ht="14.25" customHeight="1" x14ac:dyDescent="0.3">
      <c r="A519" s="7"/>
      <c r="K519" s="7"/>
      <c r="L519" s="7"/>
    </row>
    <row r="520" spans="1:12" ht="14.25" customHeight="1" x14ac:dyDescent="0.3">
      <c r="A520" s="7"/>
      <c r="K520" s="7"/>
      <c r="L520" s="7"/>
    </row>
    <row r="521" spans="1:12" ht="14.25" customHeight="1" x14ac:dyDescent="0.3">
      <c r="A521" s="7"/>
      <c r="K521" s="7"/>
      <c r="L521" s="7"/>
    </row>
    <row r="522" spans="1:12" ht="14.25" customHeight="1" x14ac:dyDescent="0.3">
      <c r="A522" s="7"/>
      <c r="K522" s="7"/>
      <c r="L522" s="7"/>
    </row>
    <row r="523" spans="1:12" ht="14.25" customHeight="1" x14ac:dyDescent="0.3">
      <c r="A523" s="7"/>
      <c r="K523" s="7"/>
      <c r="L523" s="7"/>
    </row>
    <row r="524" spans="1:12" ht="14.25" customHeight="1" x14ac:dyDescent="0.3">
      <c r="A524" s="7"/>
      <c r="K524" s="7"/>
      <c r="L524" s="7"/>
    </row>
    <row r="525" spans="1:12" ht="14.25" customHeight="1" x14ac:dyDescent="0.3">
      <c r="A525" s="7"/>
      <c r="K525" s="7"/>
      <c r="L525" s="7"/>
    </row>
    <row r="526" spans="1:12" ht="14.25" customHeight="1" x14ac:dyDescent="0.3">
      <c r="A526" s="7"/>
      <c r="K526" s="7"/>
      <c r="L526" s="7"/>
    </row>
    <row r="527" spans="1:12" ht="14.25" customHeight="1" x14ac:dyDescent="0.3">
      <c r="A527" s="7"/>
      <c r="K527" s="7"/>
      <c r="L527" s="7"/>
    </row>
    <row r="528" spans="1:12" ht="14.25" customHeight="1" x14ac:dyDescent="0.3">
      <c r="A528" s="7"/>
      <c r="K528" s="7"/>
      <c r="L528" s="7"/>
    </row>
    <row r="529" spans="1:12" ht="14.25" customHeight="1" x14ac:dyDescent="0.3">
      <c r="A529" s="7"/>
      <c r="K529" s="7"/>
      <c r="L529" s="7"/>
    </row>
    <row r="530" spans="1:12" ht="14.25" customHeight="1" x14ac:dyDescent="0.3">
      <c r="A530" s="7"/>
      <c r="K530" s="7"/>
      <c r="L530" s="7"/>
    </row>
    <row r="531" spans="1:12" ht="14.25" customHeight="1" x14ac:dyDescent="0.3">
      <c r="A531" s="7"/>
      <c r="K531" s="7"/>
      <c r="L531" s="7"/>
    </row>
    <row r="532" spans="1:12" ht="14.25" customHeight="1" x14ac:dyDescent="0.3">
      <c r="A532" s="7"/>
      <c r="K532" s="7"/>
      <c r="L532" s="7"/>
    </row>
    <row r="533" spans="1:12" ht="14.25" customHeight="1" x14ac:dyDescent="0.3">
      <c r="A533" s="7"/>
      <c r="K533" s="7"/>
      <c r="L533" s="7"/>
    </row>
    <row r="534" spans="1:12" ht="14.25" customHeight="1" x14ac:dyDescent="0.3">
      <c r="A534" s="7"/>
      <c r="K534" s="7"/>
      <c r="L534" s="7"/>
    </row>
    <row r="535" spans="1:12" ht="14.25" customHeight="1" x14ac:dyDescent="0.3">
      <c r="A535" s="7"/>
      <c r="K535" s="7"/>
      <c r="L535" s="7"/>
    </row>
    <row r="536" spans="1:12" ht="14.25" customHeight="1" x14ac:dyDescent="0.3">
      <c r="A536" s="7"/>
      <c r="K536" s="7"/>
      <c r="L536" s="7"/>
    </row>
    <row r="537" spans="1:12" ht="14.25" customHeight="1" x14ac:dyDescent="0.3">
      <c r="A537" s="7"/>
      <c r="K537" s="7"/>
      <c r="L537" s="7"/>
    </row>
    <row r="538" spans="1:12" ht="14.25" customHeight="1" x14ac:dyDescent="0.3">
      <c r="A538" s="7"/>
      <c r="K538" s="7"/>
      <c r="L538" s="7"/>
    </row>
    <row r="539" spans="1:12" ht="14.25" customHeight="1" x14ac:dyDescent="0.3">
      <c r="A539" s="7"/>
      <c r="K539" s="7"/>
      <c r="L539" s="7"/>
    </row>
    <row r="540" spans="1:12" ht="14.25" customHeight="1" x14ac:dyDescent="0.3">
      <c r="A540" s="7"/>
      <c r="K540" s="7"/>
      <c r="L540" s="7"/>
    </row>
    <row r="541" spans="1:12" ht="14.25" customHeight="1" x14ac:dyDescent="0.3">
      <c r="A541" s="7"/>
      <c r="K541" s="7"/>
      <c r="L541" s="7"/>
    </row>
    <row r="542" spans="1:12" ht="14.25" customHeight="1" x14ac:dyDescent="0.3">
      <c r="A542" s="7"/>
      <c r="K542" s="7"/>
      <c r="L542" s="7"/>
    </row>
    <row r="543" spans="1:12" ht="14.25" customHeight="1" x14ac:dyDescent="0.3">
      <c r="A543" s="7"/>
      <c r="K543" s="7"/>
      <c r="L543" s="7"/>
    </row>
    <row r="544" spans="1:12" ht="14.25" customHeight="1" x14ac:dyDescent="0.3">
      <c r="A544" s="7"/>
      <c r="K544" s="7"/>
      <c r="L544" s="7"/>
    </row>
    <row r="545" spans="1:12" ht="14.25" customHeight="1" x14ac:dyDescent="0.3">
      <c r="A545" s="7"/>
      <c r="K545" s="7"/>
      <c r="L545" s="7"/>
    </row>
    <row r="546" spans="1:12" ht="14.25" customHeight="1" x14ac:dyDescent="0.3">
      <c r="A546" s="7"/>
      <c r="K546" s="7"/>
      <c r="L546" s="7"/>
    </row>
    <row r="547" spans="1:12" ht="14.25" customHeight="1" x14ac:dyDescent="0.3">
      <c r="A547" s="7"/>
      <c r="K547" s="7"/>
      <c r="L547" s="7"/>
    </row>
    <row r="548" spans="1:12" ht="14.25" customHeight="1" x14ac:dyDescent="0.3">
      <c r="A548" s="7"/>
      <c r="K548" s="7"/>
      <c r="L548" s="7"/>
    </row>
    <row r="549" spans="1:12" ht="14.25" customHeight="1" x14ac:dyDescent="0.3">
      <c r="A549" s="7"/>
      <c r="K549" s="7"/>
      <c r="L549" s="7"/>
    </row>
    <row r="550" spans="1:12" ht="14.25" customHeight="1" x14ac:dyDescent="0.3">
      <c r="A550" s="7"/>
      <c r="K550" s="7"/>
      <c r="L550" s="7"/>
    </row>
    <row r="551" spans="1:12" ht="14.25" customHeight="1" x14ac:dyDescent="0.3">
      <c r="A551" s="7"/>
      <c r="K551" s="7"/>
      <c r="L551" s="7"/>
    </row>
    <row r="552" spans="1:12" ht="14.25" customHeight="1" x14ac:dyDescent="0.3">
      <c r="A552" s="7"/>
      <c r="K552" s="7"/>
      <c r="L552" s="7"/>
    </row>
    <row r="553" spans="1:12" ht="14.25" customHeight="1" x14ac:dyDescent="0.3">
      <c r="A553" s="7"/>
      <c r="K553" s="7"/>
      <c r="L553" s="7"/>
    </row>
    <row r="554" spans="1:12" ht="14.25" customHeight="1" x14ac:dyDescent="0.3">
      <c r="A554" s="7"/>
      <c r="K554" s="7"/>
      <c r="L554" s="7"/>
    </row>
    <row r="555" spans="1:12" ht="14.25" customHeight="1" x14ac:dyDescent="0.3">
      <c r="A555" s="7"/>
      <c r="K555" s="7"/>
      <c r="L555" s="7"/>
    </row>
    <row r="556" spans="1:12" ht="14.25" customHeight="1" x14ac:dyDescent="0.3">
      <c r="A556" s="7"/>
      <c r="K556" s="7"/>
      <c r="L556" s="7"/>
    </row>
    <row r="557" spans="1:12" ht="14.25" customHeight="1" x14ac:dyDescent="0.3">
      <c r="A557" s="7"/>
      <c r="K557" s="7"/>
      <c r="L557" s="7"/>
    </row>
    <row r="558" spans="1:12" ht="14.25" customHeight="1" x14ac:dyDescent="0.3">
      <c r="A558" s="7"/>
      <c r="K558" s="7"/>
      <c r="L558" s="7"/>
    </row>
    <row r="559" spans="1:12" ht="14.25" customHeight="1" x14ac:dyDescent="0.3">
      <c r="A559" s="7"/>
      <c r="K559" s="7"/>
      <c r="L559" s="7"/>
    </row>
    <row r="560" spans="1:12" ht="14.25" customHeight="1" x14ac:dyDescent="0.3">
      <c r="A560" s="7"/>
      <c r="K560" s="7"/>
      <c r="L560" s="7"/>
    </row>
    <row r="561" spans="1:12" ht="14.25" customHeight="1" x14ac:dyDescent="0.3">
      <c r="A561" s="7"/>
      <c r="K561" s="7"/>
      <c r="L561" s="7"/>
    </row>
    <row r="562" spans="1:12" ht="14.25" customHeight="1" x14ac:dyDescent="0.3">
      <c r="A562" s="7"/>
      <c r="K562" s="7"/>
      <c r="L562" s="7"/>
    </row>
    <row r="563" spans="1:12" ht="14.25" customHeight="1" x14ac:dyDescent="0.3">
      <c r="A563" s="7"/>
      <c r="K563" s="7"/>
      <c r="L563" s="7"/>
    </row>
    <row r="564" spans="1:12" ht="14.25" customHeight="1" x14ac:dyDescent="0.3">
      <c r="A564" s="7"/>
      <c r="K564" s="7"/>
      <c r="L564" s="7"/>
    </row>
    <row r="565" spans="1:12" ht="14.25" customHeight="1" x14ac:dyDescent="0.3">
      <c r="A565" s="7"/>
      <c r="K565" s="7"/>
      <c r="L565" s="7"/>
    </row>
    <row r="566" spans="1:12" ht="14.25" customHeight="1" x14ac:dyDescent="0.3">
      <c r="A566" s="7"/>
      <c r="K566" s="7"/>
      <c r="L566" s="7"/>
    </row>
    <row r="567" spans="1:12" ht="14.25" customHeight="1" x14ac:dyDescent="0.3">
      <c r="A567" s="7"/>
      <c r="K567" s="7"/>
      <c r="L567" s="7"/>
    </row>
    <row r="568" spans="1:12" ht="14.25" customHeight="1" x14ac:dyDescent="0.3">
      <c r="A568" s="7"/>
      <c r="K568" s="7"/>
      <c r="L568" s="7"/>
    </row>
    <row r="569" spans="1:12" ht="14.25" customHeight="1" x14ac:dyDescent="0.3">
      <c r="A569" s="7"/>
      <c r="K569" s="7"/>
      <c r="L569" s="7"/>
    </row>
    <row r="570" spans="1:12" ht="14.25" customHeight="1" x14ac:dyDescent="0.3">
      <c r="A570" s="7"/>
      <c r="K570" s="7"/>
      <c r="L570" s="7"/>
    </row>
    <row r="571" spans="1:12" ht="14.25" customHeight="1" x14ac:dyDescent="0.3">
      <c r="A571" s="7"/>
      <c r="K571" s="7"/>
      <c r="L571" s="7"/>
    </row>
    <row r="572" spans="1:12" ht="14.25" customHeight="1" x14ac:dyDescent="0.3">
      <c r="A572" s="7"/>
      <c r="K572" s="7"/>
      <c r="L572" s="7"/>
    </row>
    <row r="573" spans="1:12" ht="14.25" customHeight="1" x14ac:dyDescent="0.3">
      <c r="A573" s="7"/>
      <c r="K573" s="7"/>
      <c r="L573" s="7"/>
    </row>
    <row r="574" spans="1:12" ht="14.25" customHeight="1" x14ac:dyDescent="0.3">
      <c r="A574" s="7"/>
      <c r="K574" s="7"/>
      <c r="L574" s="7"/>
    </row>
    <row r="575" spans="1:12" ht="14.25" customHeight="1" x14ac:dyDescent="0.3">
      <c r="A575" s="7"/>
      <c r="K575" s="7"/>
      <c r="L575" s="7"/>
    </row>
    <row r="576" spans="1:12" ht="14.25" customHeight="1" x14ac:dyDescent="0.3">
      <c r="A576" s="7"/>
      <c r="K576" s="7"/>
      <c r="L576" s="7"/>
    </row>
    <row r="577" spans="1:12" ht="14.25" customHeight="1" x14ac:dyDescent="0.3">
      <c r="A577" s="7"/>
      <c r="K577" s="7"/>
      <c r="L577" s="7"/>
    </row>
    <row r="578" spans="1:12" ht="14.25" customHeight="1" x14ac:dyDescent="0.3">
      <c r="A578" s="7"/>
      <c r="K578" s="7"/>
      <c r="L578" s="7"/>
    </row>
    <row r="579" spans="1:12" ht="14.25" customHeight="1" x14ac:dyDescent="0.3">
      <c r="A579" s="7"/>
      <c r="K579" s="7"/>
      <c r="L579" s="7"/>
    </row>
    <row r="580" spans="1:12" ht="14.25" customHeight="1" x14ac:dyDescent="0.3">
      <c r="A580" s="7"/>
      <c r="K580" s="7"/>
      <c r="L580" s="7"/>
    </row>
    <row r="581" spans="1:12" ht="14.25" customHeight="1" x14ac:dyDescent="0.3">
      <c r="A581" s="7"/>
      <c r="K581" s="7"/>
      <c r="L581" s="7"/>
    </row>
    <row r="582" spans="1:12" ht="14.25" customHeight="1" x14ac:dyDescent="0.3">
      <c r="A582" s="7"/>
      <c r="K582" s="7"/>
      <c r="L582" s="7"/>
    </row>
    <row r="583" spans="1:12" ht="14.25" customHeight="1" x14ac:dyDescent="0.3">
      <c r="A583" s="7"/>
      <c r="K583" s="7"/>
      <c r="L583" s="7"/>
    </row>
    <row r="584" spans="1:12" ht="14.25" customHeight="1" x14ac:dyDescent="0.3">
      <c r="A584" s="7"/>
      <c r="K584" s="7"/>
      <c r="L584" s="7"/>
    </row>
    <row r="585" spans="1:12" ht="14.25" customHeight="1" x14ac:dyDescent="0.3">
      <c r="A585" s="7"/>
      <c r="K585" s="7"/>
      <c r="L585" s="7"/>
    </row>
    <row r="586" spans="1:12" ht="14.25" customHeight="1" x14ac:dyDescent="0.3">
      <c r="A586" s="7"/>
      <c r="K586" s="7"/>
      <c r="L586" s="7"/>
    </row>
    <row r="587" spans="1:12" ht="14.25" customHeight="1" x14ac:dyDescent="0.3">
      <c r="A587" s="7"/>
      <c r="K587" s="7"/>
      <c r="L587" s="7"/>
    </row>
    <row r="588" spans="1:12" ht="14.25" customHeight="1" x14ac:dyDescent="0.3">
      <c r="A588" s="7"/>
      <c r="K588" s="7"/>
      <c r="L588" s="7"/>
    </row>
    <row r="589" spans="1:12" ht="14.25" customHeight="1" x14ac:dyDescent="0.3">
      <c r="A589" s="7"/>
      <c r="K589" s="7"/>
      <c r="L589" s="7"/>
    </row>
    <row r="590" spans="1:12" ht="14.25" customHeight="1" x14ac:dyDescent="0.3">
      <c r="A590" s="7"/>
      <c r="K590" s="7"/>
      <c r="L590" s="7"/>
    </row>
    <row r="591" spans="1:12" ht="14.25" customHeight="1" x14ac:dyDescent="0.3">
      <c r="A591" s="7"/>
      <c r="K591" s="7"/>
      <c r="L591" s="7"/>
    </row>
    <row r="592" spans="1:12" ht="14.25" customHeight="1" x14ac:dyDescent="0.3">
      <c r="A592" s="7"/>
      <c r="K592" s="7"/>
      <c r="L592" s="7"/>
    </row>
    <row r="593" spans="1:12" ht="14.25" customHeight="1" x14ac:dyDescent="0.3">
      <c r="A593" s="7"/>
      <c r="K593" s="7"/>
      <c r="L593" s="7"/>
    </row>
    <row r="594" spans="1:12" ht="14.25" customHeight="1" x14ac:dyDescent="0.3">
      <c r="A594" s="7"/>
      <c r="K594" s="7"/>
      <c r="L594" s="7"/>
    </row>
    <row r="595" spans="1:12" ht="14.25" customHeight="1" x14ac:dyDescent="0.3">
      <c r="A595" s="7"/>
      <c r="K595" s="7"/>
      <c r="L595" s="7"/>
    </row>
    <row r="596" spans="1:12" ht="14.25" customHeight="1" x14ac:dyDescent="0.3">
      <c r="A596" s="7"/>
      <c r="K596" s="7"/>
      <c r="L596" s="7"/>
    </row>
    <row r="597" spans="1:12" ht="14.25" customHeight="1" x14ac:dyDescent="0.3">
      <c r="A597" s="7"/>
      <c r="K597" s="7"/>
      <c r="L597" s="7"/>
    </row>
    <row r="598" spans="1:12" ht="14.25" customHeight="1" x14ac:dyDescent="0.3">
      <c r="A598" s="7"/>
      <c r="K598" s="7"/>
      <c r="L598" s="7"/>
    </row>
    <row r="599" spans="1:12" ht="15.75" customHeight="1" x14ac:dyDescent="0.3"/>
    <row r="600" spans="1:12" ht="15.75" customHeight="1" x14ac:dyDescent="0.3"/>
    <row r="601" spans="1:12" ht="15.75" customHeight="1" x14ac:dyDescent="0.3"/>
    <row r="602" spans="1:12" ht="15.75" customHeight="1" x14ac:dyDescent="0.3"/>
    <row r="603" spans="1:12" ht="15.75" customHeight="1" x14ac:dyDescent="0.3"/>
    <row r="604" spans="1:12" ht="15.75" customHeight="1" x14ac:dyDescent="0.3"/>
    <row r="605" spans="1:12" ht="15.75" customHeight="1" x14ac:dyDescent="0.3"/>
    <row r="606" spans="1:12" ht="15.75" customHeight="1" x14ac:dyDescent="0.3"/>
    <row r="607" spans="1:12" ht="15.75" customHeight="1" x14ac:dyDescent="0.3"/>
    <row r="608" spans="1:12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</sheetData>
  <autoFilter ref="A1:L398" xr:uid="{00000000-0009-0000-0000-000002000000}">
    <sortState xmlns:xlrd2="http://schemas.microsoft.com/office/spreadsheetml/2017/richdata2" ref="A2:L398">
      <sortCondition descending="1" ref="D1:D398"/>
    </sortState>
  </autoFilter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2"/>
  <sheetViews>
    <sheetView workbookViewId="0">
      <selection sqref="A1:L1"/>
    </sheetView>
  </sheetViews>
  <sheetFormatPr baseColWidth="10" defaultColWidth="14.3984375" defaultRowHeight="15.05" customHeight="1" x14ac:dyDescent="0.3"/>
  <sheetData>
    <row r="1" spans="1:25" x14ac:dyDescent="0.3">
      <c r="A1" s="623" t="s">
        <v>3718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7" t="s">
        <v>3719</v>
      </c>
      <c r="N1" s="624" t="s">
        <v>3720</v>
      </c>
      <c r="O1" s="619"/>
      <c r="P1" s="624" t="s">
        <v>3721</v>
      </c>
      <c r="Q1" s="619"/>
      <c r="R1" s="256" t="s">
        <v>3722</v>
      </c>
      <c r="S1" s="624" t="s">
        <v>3723</v>
      </c>
      <c r="T1" s="619"/>
      <c r="U1" s="256" t="s">
        <v>3724</v>
      </c>
      <c r="V1" s="624" t="s">
        <v>3725</v>
      </c>
      <c r="W1" s="619"/>
      <c r="X1" s="619"/>
      <c r="Y1" s="7" t="s">
        <v>3726</v>
      </c>
    </row>
    <row r="2" spans="1:25" x14ac:dyDescent="0.3">
      <c r="A2" s="76" t="s">
        <v>83</v>
      </c>
      <c r="B2" s="75" t="s">
        <v>84</v>
      </c>
      <c r="C2" s="75" t="s">
        <v>85</v>
      </c>
      <c r="D2" s="77" t="s">
        <v>26</v>
      </c>
      <c r="E2" s="78" t="s">
        <v>29</v>
      </c>
      <c r="F2" s="80" t="s">
        <v>32</v>
      </c>
      <c r="G2" s="81" t="s">
        <v>34</v>
      </c>
      <c r="H2" s="81" t="s">
        <v>37</v>
      </c>
      <c r="I2" s="81" t="s">
        <v>39</v>
      </c>
      <c r="J2" s="81" t="s">
        <v>42</v>
      </c>
      <c r="K2" s="82" t="s">
        <v>45</v>
      </c>
      <c r="L2" s="83" t="s">
        <v>47</v>
      </c>
      <c r="M2" s="7" t="s">
        <v>3727</v>
      </c>
      <c r="N2" s="256" t="s">
        <v>3728</v>
      </c>
      <c r="O2" s="256" t="s">
        <v>3729</v>
      </c>
      <c r="P2" s="256" t="s">
        <v>3730</v>
      </c>
      <c r="Q2" s="256" t="s">
        <v>3731</v>
      </c>
      <c r="R2" s="256" t="s">
        <v>3732</v>
      </c>
      <c r="S2" s="256" t="s">
        <v>3733</v>
      </c>
      <c r="T2" s="256" t="s">
        <v>85</v>
      </c>
      <c r="U2" s="256" t="s">
        <v>3734</v>
      </c>
      <c r="V2" s="256" t="s">
        <v>3733</v>
      </c>
      <c r="W2" s="256" t="s">
        <v>85</v>
      </c>
      <c r="X2" s="256" t="s">
        <v>90</v>
      </c>
    </row>
  </sheetData>
  <mergeCells count="5">
    <mergeCell ref="A1:L1"/>
    <mergeCell ref="N1:O1"/>
    <mergeCell ref="P1:Q1"/>
    <mergeCell ref="S1:T1"/>
    <mergeCell ref="V1:X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Mode demploi</vt:lpstr>
      <vt:lpstr>Membres 2024</vt:lpstr>
      <vt:lpstr>Compte</vt:lpstr>
      <vt:lpstr>Demandes admission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Foulon</dc:creator>
  <cp:lastModifiedBy>VAN DEN DRIESSCHE Damien</cp:lastModifiedBy>
  <dcterms:created xsi:type="dcterms:W3CDTF">2024-02-18T09:51:08Z</dcterms:created>
  <dcterms:modified xsi:type="dcterms:W3CDTF">2025-02-05T13:15:03Z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2025-01-13T16:04:42Z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6bb64848-06f7-4889-bf21-8e18aabfae34</vt:lpwstr>
  </property>
  <property fmtid="{D5CDD505-2E9C-101B-9397-08002B2CF9AE}" pid="8" name="MSIP_Label_97a477d1-147d-4e34-b5e3-7b26d2f44870_ContentBits">
    <vt:lpwstr>0</vt:lpwstr>
  </property>
</Properties>
</file>